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035" windowHeight="9465"/>
  </bookViews>
  <sheets>
    <sheet name="Tax_Cal" sheetId="2" r:id="rId1"/>
    <sheet name="ITR-1 DATA" sheetId="4" r:id="rId2"/>
    <sheet name="Form 16" sheetId="3" r:id="rId3"/>
  </sheets>
  <definedNames>
    <definedName name="_xlnm.Print_Area" localSheetId="0">Tax_Cal!$A$1:$T$25</definedName>
  </definedNames>
  <calcPr calcId="124519"/>
</workbook>
</file>

<file path=xl/calcChain.xml><?xml version="1.0" encoding="utf-8"?>
<calcChain xmlns="http://schemas.openxmlformats.org/spreadsheetml/2006/main">
  <c r="E4" i="4"/>
  <c r="E44" l="1"/>
  <c r="E37"/>
  <c r="E3"/>
  <c r="D26"/>
  <c r="D22"/>
  <c r="D25"/>
  <c r="D27"/>
  <c r="D17"/>
  <c r="D16"/>
  <c r="D14"/>
  <c r="D13"/>
  <c r="D12"/>
  <c r="D11"/>
  <c r="D10"/>
  <c r="D9"/>
  <c r="E17" i="2"/>
  <c r="F4" l="1"/>
  <c r="B115" i="3"/>
  <c r="E87"/>
  <c r="D87"/>
  <c r="C87"/>
  <c r="E73"/>
  <c r="E72"/>
  <c r="E71"/>
  <c r="E70"/>
  <c r="E69"/>
  <c r="D68"/>
  <c r="E68" s="1"/>
  <c r="D67"/>
  <c r="E67" s="1"/>
  <c r="D66"/>
  <c r="E66" s="1"/>
  <c r="D65"/>
  <c r="E65" s="1"/>
  <c r="B50"/>
  <c r="D52" s="1"/>
  <c r="O17" i="2"/>
  <c r="Q9" s="1"/>
  <c r="M5"/>
  <c r="E5"/>
  <c r="D5"/>
  <c r="G2"/>
  <c r="D6" l="1"/>
  <c r="D7" s="1"/>
  <c r="D8" s="1"/>
  <c r="D9" s="1"/>
  <c r="D10" s="1"/>
  <c r="D11" s="1"/>
  <c r="D12" s="1"/>
  <c r="D13" s="1"/>
  <c r="D14" s="1"/>
  <c r="D15" s="1"/>
  <c r="E6"/>
  <c r="M6"/>
  <c r="M7" s="1"/>
  <c r="M8" s="1"/>
  <c r="M9" s="1"/>
  <c r="M10" s="1"/>
  <c r="M11" s="1"/>
  <c r="M12" s="1"/>
  <c r="M13" s="1"/>
  <c r="M14" s="1"/>
  <c r="M15" s="1"/>
  <c r="D17" l="1"/>
  <c r="E7"/>
  <c r="M17"/>
  <c r="Q10" s="1"/>
  <c r="D64" i="3" l="1"/>
  <c r="D74" s="1"/>
  <c r="E74" s="1"/>
  <c r="E88" s="1"/>
  <c r="D8" i="4"/>
  <c r="D19" s="1"/>
  <c r="D29" s="1"/>
  <c r="E29" s="1"/>
  <c r="E8" i="2"/>
  <c r="E64" i="3" l="1"/>
  <c r="E9" i="2"/>
  <c r="E10" l="1"/>
  <c r="E11" l="1"/>
  <c r="E12" l="1"/>
  <c r="E13" l="1"/>
  <c r="E14" l="1"/>
  <c r="E15" l="1"/>
  <c r="G4"/>
  <c r="H16" s="1"/>
  <c r="I4"/>
  <c r="F5"/>
  <c r="H4"/>
  <c r="P2"/>
  <c r="Q2" s="1"/>
  <c r="K4" l="1"/>
  <c r="I5"/>
  <c r="I6" s="1"/>
  <c r="I7" s="1"/>
  <c r="I8" s="1"/>
  <c r="I9" s="1"/>
  <c r="I10" s="1"/>
  <c r="I11" s="1"/>
  <c r="I12" s="1"/>
  <c r="I13" s="1"/>
  <c r="I14" s="1"/>
  <c r="I15" s="1"/>
  <c r="C5"/>
  <c r="F8"/>
  <c r="F6"/>
  <c r="G5"/>
  <c r="H5"/>
  <c r="K5" l="1"/>
  <c r="L5" s="1"/>
  <c r="L4"/>
  <c r="I17"/>
  <c r="G6"/>
  <c r="F7"/>
  <c r="C6"/>
  <c r="H6"/>
  <c r="H8"/>
  <c r="F9"/>
  <c r="G8"/>
  <c r="J16" s="1"/>
  <c r="C8"/>
  <c r="B8" s="1"/>
  <c r="J17" l="1"/>
  <c r="K16"/>
  <c r="K8"/>
  <c r="L8" s="1"/>
  <c r="K6"/>
  <c r="G9"/>
  <c r="C9"/>
  <c r="B9" s="1"/>
  <c r="H9"/>
  <c r="F10"/>
  <c r="G7"/>
  <c r="C7"/>
  <c r="H7"/>
  <c r="K7" l="1"/>
  <c r="L7" s="1"/>
  <c r="K9"/>
  <c r="L9" s="1"/>
  <c r="H10"/>
  <c r="F11"/>
  <c r="G10"/>
  <c r="C10"/>
  <c r="B10" s="1"/>
  <c r="L6"/>
  <c r="H11" l="1"/>
  <c r="G11"/>
  <c r="C11"/>
  <c r="B11" s="1"/>
  <c r="F12"/>
  <c r="K10"/>
  <c r="K11" l="1"/>
  <c r="L11" s="1"/>
  <c r="H12"/>
  <c r="F13"/>
  <c r="G12"/>
  <c r="C12"/>
  <c r="B12" s="1"/>
  <c r="L10"/>
  <c r="K12" l="1"/>
  <c r="L12" s="1"/>
  <c r="H13"/>
  <c r="G13"/>
  <c r="C13"/>
  <c r="B13" s="1"/>
  <c r="F14"/>
  <c r="G14" s="1"/>
  <c r="K13" l="1"/>
  <c r="L13" s="1"/>
  <c r="H14"/>
  <c r="C14"/>
  <c r="B14" s="1"/>
  <c r="F15"/>
  <c r="F17" l="1"/>
  <c r="G15"/>
  <c r="G17" s="1"/>
  <c r="K14"/>
  <c r="L14" s="1"/>
  <c r="H15"/>
  <c r="H17" s="1"/>
  <c r="C15"/>
  <c r="B15" s="1"/>
  <c r="C17" l="1"/>
  <c r="R3"/>
  <c r="Q5" s="1"/>
  <c r="B36" i="3" s="1"/>
  <c r="D39" s="1"/>
  <c r="B17" i="2"/>
  <c r="K15" l="1"/>
  <c r="K17" s="1"/>
  <c r="L15" l="1"/>
  <c r="L17" s="1"/>
  <c r="Q7" s="1"/>
  <c r="C44" i="3" s="1"/>
  <c r="D45" s="1"/>
  <c r="Q4" i="2"/>
  <c r="C29" i="3" l="1"/>
  <c r="D32" s="1"/>
  <c r="D41" s="1"/>
  <c r="E46" s="1"/>
  <c r="E54" s="1"/>
  <c r="Q6" i="2"/>
  <c r="Q8" s="1"/>
  <c r="Q14" s="1"/>
  <c r="Q15" l="1"/>
  <c r="E2" i="4"/>
  <c r="E7" l="1"/>
  <c r="E30" s="1"/>
  <c r="E31" s="1"/>
  <c r="E90" i="3"/>
  <c r="R14" i="2"/>
  <c r="R15" s="1"/>
  <c r="Q16"/>
  <c r="E35" i="4" s="1"/>
  <c r="E91" i="3"/>
  <c r="E92" s="1"/>
  <c r="S14" i="2" l="1"/>
  <c r="S15" s="1"/>
  <c r="S16" s="1"/>
  <c r="R16"/>
  <c r="E32" i="4"/>
  <c r="E33" l="1"/>
  <c r="E36" s="1"/>
  <c r="E38" s="1"/>
  <c r="E40" s="1"/>
  <c r="E45" s="1"/>
  <c r="E46" s="1"/>
  <c r="R17" i="2"/>
  <c r="Q17" s="1"/>
  <c r="E93" i="3" s="1"/>
  <c r="E95" s="1"/>
</calcChain>
</file>

<file path=xl/comments1.xml><?xml version="1.0" encoding="utf-8"?>
<comments xmlns="http://schemas.openxmlformats.org/spreadsheetml/2006/main">
  <authors>
    <author>RANJAN</author>
  </authors>
  <commentList>
    <comment ref="Q3" authorId="0">
      <text>
        <r>
          <rPr>
            <b/>
            <sz val="9"/>
            <color indexed="81"/>
            <rFont val="Tahoma"/>
            <family val="2"/>
          </rPr>
          <t>RANJAN:</t>
        </r>
        <r>
          <rPr>
            <sz val="9"/>
            <color indexed="81"/>
            <rFont val="Tahoma"/>
            <family val="2"/>
          </rPr>
          <t xml:space="preserve">
Put only if you want to take relief U/S 10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RANJAN:</t>
        </r>
        <r>
          <rPr>
            <sz val="9"/>
            <color indexed="81"/>
            <rFont val="Tahoma"/>
            <family val="2"/>
          </rPr>
          <t xml:space="preserve">
Max =200000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RANJAN:</t>
        </r>
        <r>
          <rPr>
            <sz val="9"/>
            <color indexed="81"/>
            <rFont val="Tahoma"/>
            <family val="2"/>
          </rPr>
          <t xml:space="preserve">
MAX = 10000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>RANJAN:</t>
        </r>
        <r>
          <rPr>
            <sz val="9"/>
            <color indexed="81"/>
            <rFont val="Tahoma"/>
            <family val="2"/>
          </rPr>
          <t xml:space="preserve">
MAX = 25000</t>
        </r>
      </text>
    </comment>
  </commentList>
</comments>
</file>

<file path=xl/sharedStrings.xml><?xml version="1.0" encoding="utf-8"?>
<sst xmlns="http://schemas.openxmlformats.org/spreadsheetml/2006/main" count="244" uniqueCount="230">
  <si>
    <t>Period</t>
  </si>
  <si>
    <t>Band Pay</t>
  </si>
  <si>
    <t>Grade Pay</t>
  </si>
  <si>
    <t>Basic Pay</t>
  </si>
  <si>
    <t>D A</t>
  </si>
  <si>
    <t>H R A</t>
  </si>
  <si>
    <t>M A</t>
  </si>
  <si>
    <t>Gross Total</t>
  </si>
  <si>
    <t>P. Tax</t>
  </si>
  <si>
    <t>P. Fund</t>
  </si>
  <si>
    <t>Grosss Sal</t>
  </si>
  <si>
    <t>Bal</t>
  </si>
  <si>
    <t>Grosss</t>
  </si>
  <si>
    <t>NSC</t>
  </si>
  <si>
    <t>Tax</t>
  </si>
  <si>
    <t>ED Cess</t>
  </si>
  <si>
    <t>Total</t>
  </si>
  <si>
    <t>Tax Payable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</si>
  <si>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</si>
  <si>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</si>
  <si>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</si>
  <si>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</si>
  <si>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</si>
  <si>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</si>
  <si>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</si>
  <si>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</si>
  <si>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</si>
  <si>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</si>
  <si>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</si>
  <si>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</si>
  <si>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PPF</t>
  </si>
  <si>
    <t>SAVINGS DETAILS</t>
  </si>
  <si>
    <t>AMOUNT</t>
  </si>
  <si>
    <t>LIC (SS) PER FY</t>
  </si>
  <si>
    <t>LIC (P) PER FY</t>
  </si>
  <si>
    <t>PLI</t>
  </si>
  <si>
    <t>HBL PRINCIPAL</t>
  </si>
  <si>
    <t>CHILD TUITION FEE</t>
  </si>
  <si>
    <t>NET INCOME</t>
  </si>
  <si>
    <t>Releif U/S 10</t>
  </si>
  <si>
    <t>Fill the cells highlighted in yellow color</t>
  </si>
  <si>
    <t>or left blank</t>
  </si>
  <si>
    <t>If you want to get u/s10 releief then replace the zero with house rent/month</t>
  </si>
  <si>
    <t>other wise keep the zero.</t>
  </si>
  <si>
    <t>INCOME OTHER THAN SALARY</t>
  </si>
  <si>
    <t>Fixed HRA</t>
  </si>
  <si>
    <t>Spouse</t>
  </si>
  <si>
    <t>My HRA</t>
  </si>
  <si>
    <t>Tax Calculation for Income&gt;=500000</t>
  </si>
  <si>
    <t>Family HRA Allowed</t>
  </si>
  <si>
    <t>RELEIF, IF ANY</t>
  </si>
  <si>
    <t>HOUSE RENT PAID PER MONTH</t>
  </si>
  <si>
    <t>if spouse is salaried person and ur HRA is FIXED @6000/- then put HRA of Spouse</t>
  </si>
  <si>
    <t>FORM 16</t>
  </si>
  <si>
    <t>[See rule 31(1)(a)]</t>
  </si>
  <si>
    <t>PART A</t>
  </si>
  <si>
    <t>Certificate under section 203 of the Income-tax Act, 1961 for Tax deducted at source on Salary</t>
  </si>
  <si>
    <t>Name and address of the Employer</t>
  </si>
  <si>
    <t>Name and designation of the Employee</t>
  </si>
  <si>
    <t>PAN of the Deductor</t>
  </si>
  <si>
    <t>TAN of the Deductor</t>
  </si>
  <si>
    <t>PAN of the Employee</t>
  </si>
  <si>
    <t>CIT (TDS)</t>
  </si>
  <si>
    <t>Assessment Year</t>
  </si>
  <si>
    <t>Address:</t>
  </si>
  <si>
    <t>From</t>
  </si>
  <si>
    <t>To</t>
  </si>
  <si>
    <t>City:                                       Pincode:</t>
  </si>
  <si>
    <t>Summary of tax deducted at source</t>
  </si>
  <si>
    <t>Quarter</t>
  </si>
  <si>
    <t>Receipt Numbers of original statements of TDS under sub-section (3) of section 200</t>
  </si>
  <si>
    <t>Amount of tax deducted in respect of the employee</t>
  </si>
  <si>
    <t>Amount of tax deposited/remitted in respect of the employee</t>
  </si>
  <si>
    <t>Quarter 1</t>
  </si>
  <si>
    <t>Quarter 2</t>
  </si>
  <si>
    <t>Quarter 3</t>
  </si>
  <si>
    <t>Quarter 4</t>
  </si>
  <si>
    <t>PART B (Refer Note 1)</t>
  </si>
  <si>
    <t>Details of Salary Paid and any other income and tax deducted</t>
  </si>
  <si>
    <t>Rs.</t>
  </si>
  <si>
    <t>1.  Gross Salary</t>
  </si>
  <si>
    <t>(a) Salary as per provisions contained in sec. 17(1)</t>
  </si>
  <si>
    <t>(b) Value of perquisites u/s 17(2) (as per Form No. 12BB, wherever applicable)</t>
  </si>
  <si>
    <t>(c) Profits in lieu of salary under section 17(3)(as per      Form No. 12BB, wherever applicable</t>
  </si>
  <si>
    <t>(d) Total</t>
  </si>
  <si>
    <t>2. Less: Allowance to the extent exempt U/s 10</t>
  </si>
  <si>
    <t>Allowance</t>
  </si>
  <si>
    <t xml:space="preserve"> </t>
  </si>
  <si>
    <t>3. Balance (1-2)</t>
  </si>
  <si>
    <t>4. Deductions :</t>
  </si>
  <si>
    <t xml:space="preserve">     (a) Entertainment allowance</t>
  </si>
  <si>
    <t xml:space="preserve">     (b) Tax on employment</t>
  </si>
  <si>
    <t>5. Aggregate of 4(a) and (b)</t>
  </si>
  <si>
    <t>6. Income chargebale under the head 'Salaries' (3-5)</t>
  </si>
  <si>
    <t>7. Add: Any other income reported by the employee</t>
  </si>
  <si>
    <t>Income</t>
  </si>
  <si>
    <t>8. Gross Total income (6+7)</t>
  </si>
  <si>
    <t>………..2</t>
  </si>
  <si>
    <t>:: 2 ::</t>
  </si>
  <si>
    <t xml:space="preserve">9. Deductions under Chapter VI A </t>
  </si>
  <si>
    <t xml:space="preserve">     (A) sections 80C, 80CCC and 80CCD</t>
  </si>
  <si>
    <t xml:space="preserve">           (a) Section 80 C</t>
  </si>
  <si>
    <t>Gross Amount</t>
  </si>
  <si>
    <t>Deductible Amount</t>
  </si>
  <si>
    <t xml:space="preserve">                   (i)</t>
  </si>
  <si>
    <t>Provident Fund</t>
  </si>
  <si>
    <t xml:space="preserve">                   (ii)</t>
  </si>
  <si>
    <t>Life Insurance (P)</t>
  </si>
  <si>
    <t xml:space="preserve">                   (iii)</t>
  </si>
  <si>
    <t>Life Insurance (SS)</t>
  </si>
  <si>
    <t xml:space="preserve">                   (iv)</t>
  </si>
  <si>
    <t>Public Provident Fund</t>
  </si>
  <si>
    <t xml:space="preserve">                   (v)</t>
  </si>
  <si>
    <t xml:space="preserve">                   (vi)</t>
  </si>
  <si>
    <t xml:space="preserve">                   (vii)</t>
  </si>
  <si>
    <t xml:space="preserve">                   (viii)</t>
  </si>
  <si>
    <t xml:space="preserve">            (b) section 80 CCC</t>
  </si>
  <si>
    <t xml:space="preserve">            (c) section 80 CCD</t>
  </si>
  <si>
    <t>(B) other sections (e.g. 80E,80G etc.) under Chapter VI-A</t>
  </si>
  <si>
    <t>Qualifying Amount</t>
  </si>
  <si>
    <t xml:space="preserve">         (i) section</t>
  </si>
  <si>
    <t xml:space="preserve">         (ii) section</t>
  </si>
  <si>
    <t xml:space="preserve">         (iii) section</t>
  </si>
  <si>
    <t xml:space="preserve">         (iv) section</t>
  </si>
  <si>
    <t xml:space="preserve">         (v) section</t>
  </si>
  <si>
    <t>10. Aggregate of deductible amount under Chapter VI A</t>
  </si>
  <si>
    <t>11. Total Income (8-10)</t>
  </si>
  <si>
    <t>12. Tax on total income</t>
  </si>
  <si>
    <t>13. Education cess @ 3% (on tax computed at S.No. 12)</t>
  </si>
  <si>
    <t>14. Tax Payable (12+13)</t>
  </si>
  <si>
    <t>15. Less: Relief under section 89 (attach details)</t>
  </si>
  <si>
    <t>16. Tax Payable (14-15)</t>
  </si>
  <si>
    <t>Verification</t>
  </si>
  <si>
    <t>I, ................................................................., son / daughter of ......................... working in the capacity of ........................................... (designation) do hereby certify that a sum of Rs. ..................... [Rs. .........................................................] has been deducted and deposited to the credit of the Central Government. I further certify that the information given above is true, complete and correct and is based on the books of account, documents, TDS statements, TDS deposited and other available records.</t>
  </si>
  <si>
    <t>Place</t>
  </si>
  <si>
    <t>BIRBHUM</t>
  </si>
  <si>
    <t>Date</t>
  </si>
  <si>
    <t>Signature of person responsible for deduction of tax</t>
  </si>
  <si>
    <t xml:space="preserve">Designation: </t>
  </si>
  <si>
    <t xml:space="preserve">Full Name: </t>
  </si>
  <si>
    <t>DETAILS OF TAX DEDUCTED AND DEPOSITED IN CENTRAL GOVT. ACCOUNT THROUGH CHALLAN</t>
  </si>
  <si>
    <t>(The Employer to provide payment wise details of tax deducted and deposited with respect to the employee)</t>
  </si>
  <si>
    <t>Sl. No.</t>
  </si>
  <si>
    <t>Tax Deposited in respect of the employee (Rs.)</t>
  </si>
  <si>
    <t>Challan Identification Number (CIN)</t>
  </si>
  <si>
    <t>BSR Code of the Bank Branch</t>
  </si>
  <si>
    <t>Date on which tax deposited</t>
  </si>
  <si>
    <t>Challan Serial Number</t>
  </si>
  <si>
    <t>HRA</t>
  </si>
  <si>
    <t>Others</t>
  </si>
  <si>
    <t xml:space="preserve">  2. Aggregate amount deductible under the three sections, i.e. 80C,80CCC,80CCD shall not exceed 1.5 lakh rupees.</t>
  </si>
  <si>
    <t xml:space="preserve">    Note: 1. Aggregate amount deductible under section 80 C shall not exceed 1.5 lakh rupees.</t>
  </si>
  <si>
    <t>No of Increments (0 / 1 / 2)</t>
  </si>
  <si>
    <t>Arrear, if any</t>
  </si>
  <si>
    <t>IR @10%</t>
  </si>
  <si>
    <t>INCOME TAX CALCULATION (F.Y. 2016-17) FOR WB TEACHERS ONLY (FOR PERSONAL USE)</t>
  </si>
  <si>
    <t>2017-2018</t>
  </si>
  <si>
    <t>31/3/2017</t>
  </si>
  <si>
    <t>AGP</t>
  </si>
  <si>
    <t>Bonus / S.P./ C.A.</t>
  </si>
  <si>
    <t>cells in light yellow colour are editable.</t>
  </si>
  <si>
    <t>SUKANYA SAMMRIDHI</t>
  </si>
  <si>
    <t>MUTUAL FUNDS</t>
  </si>
  <si>
    <t>DONATION (80G)</t>
  </si>
  <si>
    <t>MEDICLAIM (80D)</t>
  </si>
  <si>
    <t>INTT ON SAV. A/C (80TTA)</t>
  </si>
  <si>
    <t>H.EDN. PREM (80E)</t>
  </si>
  <si>
    <t>SAVINGS (80C)</t>
  </si>
  <si>
    <t>Chapter VI Total Deduction</t>
  </si>
  <si>
    <t>HBL INTEREST (80EE)</t>
  </si>
  <si>
    <t>Limit for Bonus &amp; Eligibility</t>
  </si>
  <si>
    <t>GROSS TOTAL INCOME</t>
  </si>
  <si>
    <t>LIC</t>
  </si>
  <si>
    <t>SUKANYA</t>
  </si>
  <si>
    <t>TUITION FEE</t>
  </si>
  <si>
    <t>STAMP DUTY</t>
  </si>
  <si>
    <t>HBL P</t>
  </si>
  <si>
    <t>80CCC</t>
  </si>
  <si>
    <t>ANNUITY PENSION PLAN UNDER LICI</t>
  </si>
  <si>
    <t>80CCG</t>
  </si>
  <si>
    <t>INVEST ON RAJIV GANDHI EQUITY SHARE</t>
  </si>
  <si>
    <t>80D</t>
  </si>
  <si>
    <t>MEDICLAIM AND PREVENTIVE HEALTH CHECK-UP</t>
  </si>
  <si>
    <t>80DD</t>
  </si>
  <si>
    <t>MEDICAL EXPENSE FOR INDIVIDUAL OR DEPENDENT</t>
  </si>
  <si>
    <t>80DDB</t>
  </si>
  <si>
    <t>80E</t>
  </si>
  <si>
    <t>HIGHER EDUCATION LOAN PREMIUM</t>
  </si>
  <si>
    <t>80G</t>
  </si>
  <si>
    <t>80TTA</t>
  </si>
  <si>
    <t xml:space="preserve">INTEREST ON SAVING A/C </t>
  </si>
  <si>
    <t>80U</t>
  </si>
  <si>
    <t>PERMANENT PHYSICAL DISABLED</t>
  </si>
  <si>
    <t>PROVIDENT FUND</t>
  </si>
  <si>
    <t>TOTAL</t>
  </si>
  <si>
    <t>DONATION</t>
  </si>
  <si>
    <t>80C</t>
  </si>
  <si>
    <t>MUTUAL FUND</t>
  </si>
  <si>
    <t>TOTAL DEDUCTIONS</t>
  </si>
  <si>
    <t>TAXABLE TOTAL INCOME</t>
  </si>
  <si>
    <t>TAX SAVINGS FIXED DEPOSIT</t>
  </si>
  <si>
    <t>INCOME</t>
  </si>
  <si>
    <t>FROM SALARY</t>
  </si>
  <si>
    <t>HOUSE PROPERTY / HBL INTT</t>
  </si>
  <si>
    <t>OTHER SOURCES</t>
  </si>
  <si>
    <t>INTEREST</t>
  </si>
  <si>
    <t>ON DUTY</t>
  </si>
  <si>
    <t>TAX PAYABLE ON TOTAL INCOME</t>
  </si>
  <si>
    <t>REBATE U/S 87A</t>
  </si>
  <si>
    <t>TAX AFTER REBATE</t>
  </si>
  <si>
    <t>SURCHARGE</t>
  </si>
  <si>
    <t>CESS EDN</t>
  </si>
  <si>
    <t>TOTAL = TAX+SURCHARGE+CESS</t>
  </si>
  <si>
    <t>RELIEF U/S 89</t>
  </si>
  <si>
    <t>BALANCE TAX</t>
  </si>
  <si>
    <t>TOTAL INTEREST PAYBALE</t>
  </si>
  <si>
    <t>TAX+INTEREST</t>
  </si>
  <si>
    <t>ADVANCE TAX</t>
  </si>
  <si>
    <t>SELF ASSESMENT TAX</t>
  </si>
  <si>
    <t>TOTAL TDS CLAIMED</t>
  </si>
  <si>
    <t>TOTAL TAX PAID</t>
  </si>
  <si>
    <t>TAX PAYABLE</t>
  </si>
  <si>
    <t>REFUND</t>
  </si>
  <si>
    <t>TAX COMPUTATION</t>
  </si>
  <si>
    <t>TAXES PAID</t>
  </si>
  <si>
    <t>DEDUCTIONS UNDER CHAPTER VI-A</t>
  </si>
  <si>
    <t>OTHER</t>
  </si>
  <si>
    <t>Chapter VI (-80C)</t>
  </si>
  <si>
    <t>Prepared by: WETHETEACHERS.IN</t>
  </si>
  <si>
    <t>MEDICAL EXP FOR SPECIFIC DISEASES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</si>
</sst>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FFFF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70C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/>
  </cellStyleXfs>
  <cellXfs count="165">
    <xf numFmtId="0" fontId="0" fillId="0" borderId="0" xfId="0">
      <alignment vertical="center"/>
    </xf>
    <xf numFmtId="0" fontId="1" fillId="2" borderId="0" xfId="0" applyFont="1" applyFill="1" applyAlignment="1"/>
    <xf numFmtId="0" fontId="2" fillId="0" borderId="0" xfId="0" applyFont="1" applyAlignment="1"/>
    <xf numFmtId="0" fontId="2" fillId="3" borderId="0" xfId="0" applyFont="1" applyFill="1" applyAlignment="1"/>
    <xf numFmtId="0" fontId="1" fillId="0" borderId="0" xfId="0" applyFont="1" applyAlignment="1"/>
    <xf numFmtId="0" fontId="1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4" borderId="1" xfId="0" applyFont="1" applyFill="1" applyBorder="1" applyProtection="1">
      <alignment vertical="center"/>
      <protection locked="0"/>
    </xf>
    <xf numFmtId="0" fontId="6" fillId="0" borderId="4" xfId="0" applyFont="1" applyFill="1" applyBorder="1" applyProtection="1">
      <alignment vertical="center"/>
      <protection locked="0"/>
    </xf>
    <xf numFmtId="0" fontId="6" fillId="0" borderId="2" xfId="0" applyFont="1" applyBorder="1">
      <alignment vertical="center"/>
    </xf>
    <xf numFmtId="0" fontId="2" fillId="0" borderId="3" xfId="0" applyFont="1" applyFill="1" applyBorder="1">
      <alignment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" fillId="0" borderId="3" xfId="0" applyFont="1" applyBorder="1">
      <alignment vertical="center"/>
    </xf>
    <xf numFmtId="3" fontId="1" fillId="0" borderId="3" xfId="0" applyNumberFormat="1" applyFont="1" applyBorder="1">
      <alignment vertical="center"/>
    </xf>
    <xf numFmtId="3" fontId="1" fillId="4" borderId="3" xfId="0" applyNumberFormat="1" applyFont="1" applyFill="1" applyBorder="1" applyProtection="1">
      <alignment vertical="center"/>
      <protection locked="0"/>
    </xf>
    <xf numFmtId="3" fontId="1" fillId="0" borderId="3" xfId="0" applyNumberFormat="1" applyFont="1" applyBorder="1">
      <alignment vertical="center"/>
    </xf>
    <xf numFmtId="3" fontId="1" fillId="3" borderId="3" xfId="0" applyNumberFormat="1" applyFont="1" applyFill="1" applyBorder="1" applyProtection="1">
      <alignment vertical="center"/>
      <protection locked="0"/>
    </xf>
    <xf numFmtId="3" fontId="1" fillId="0" borderId="1" xfId="0" applyNumberFormat="1" applyFont="1" applyBorder="1">
      <alignment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4" borderId="2" xfId="0" applyNumberFormat="1" applyFont="1" applyFill="1" applyBorder="1" applyProtection="1">
      <alignment vertical="center"/>
      <protection locked="0"/>
    </xf>
    <xf numFmtId="3" fontId="1" fillId="0" borderId="3" xfId="0" applyNumberFormat="1" applyFont="1" applyBorder="1" applyAlignment="1">
      <alignment horizontal="right" vertical="center"/>
    </xf>
    <xf numFmtId="3" fontId="1" fillId="3" borderId="2" xfId="0" applyNumberFormat="1" applyFont="1" applyFill="1" applyBorder="1" applyProtection="1">
      <alignment vertical="center"/>
      <protection locked="0"/>
    </xf>
    <xf numFmtId="3" fontId="1" fillId="0" borderId="4" xfId="0" applyNumberFormat="1" applyFont="1" applyBorder="1" applyAlignment="1">
      <alignment horizontal="right" vertical="center"/>
    </xf>
    <xf numFmtId="0" fontId="2" fillId="0" borderId="3" xfId="0" applyFont="1" applyBorder="1">
      <alignment vertical="center"/>
    </xf>
    <xf numFmtId="3" fontId="8" fillId="0" borderId="3" xfId="0" applyNumberFormat="1" applyFont="1" applyBorder="1" applyAlignment="1">
      <alignment horizontal="right" vertical="center"/>
    </xf>
    <xf numFmtId="0" fontId="8" fillId="0" borderId="3" xfId="0" applyFont="1" applyBorder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2" fillId="5" borderId="3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3" fontId="8" fillId="5" borderId="3" xfId="0" applyNumberFormat="1" applyFont="1" applyFill="1" applyBorder="1" applyAlignment="1">
      <alignment horizontal="right" vertical="center"/>
    </xf>
    <xf numFmtId="3" fontId="1" fillId="6" borderId="3" xfId="0" applyNumberFormat="1" applyFont="1" applyFill="1" applyBorder="1">
      <alignment vertical="center"/>
    </xf>
    <xf numFmtId="0" fontId="9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/>
    <xf numFmtId="3" fontId="1" fillId="2" borderId="3" xfId="0" applyNumberFormat="1" applyFont="1" applyFill="1" applyBorder="1" applyProtection="1">
      <alignment vertical="center"/>
      <protection locked="0"/>
    </xf>
    <xf numFmtId="3" fontId="1" fillId="0" borderId="4" xfId="0" applyNumberFormat="1" applyFont="1" applyBorder="1" applyAlignment="1"/>
    <xf numFmtId="3" fontId="1" fillId="4" borderId="3" xfId="0" applyNumberFormat="1" applyFont="1" applyFill="1" applyBorder="1" applyAlignment="1" applyProtection="1">
      <protection locked="0"/>
    </xf>
    <xf numFmtId="3" fontId="1" fillId="5" borderId="3" xfId="0" applyNumberFormat="1" applyFont="1" applyFill="1" applyBorder="1">
      <alignment vertical="center"/>
    </xf>
    <xf numFmtId="0" fontId="1" fillId="7" borderId="3" xfId="0" applyFont="1" applyFill="1" applyBorder="1">
      <alignment vertical="center"/>
    </xf>
    <xf numFmtId="3" fontId="10" fillId="7" borderId="3" xfId="0" applyNumberFormat="1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1" fillId="0" borderId="0" xfId="0" applyFont="1" applyAlignment="1"/>
    <xf numFmtId="0" fontId="11" fillId="0" borderId="11" xfId="0" applyFont="1" applyBorder="1" applyAlignment="1"/>
    <xf numFmtId="0" fontId="11" fillId="0" borderId="0" xfId="0" applyFont="1" applyBorder="1" applyAlignment="1"/>
    <xf numFmtId="0" fontId="11" fillId="0" borderId="12" xfId="0" applyFont="1" applyBorder="1" applyAlignment="1"/>
    <xf numFmtId="0" fontId="11" fillId="0" borderId="13" xfId="0" applyFont="1" applyBorder="1" applyAlignment="1"/>
    <xf numFmtId="0" fontId="11" fillId="0" borderId="7" xfId="0" applyFont="1" applyBorder="1" applyAlignment="1"/>
    <xf numFmtId="0" fontId="11" fillId="0" borderId="14" xfId="0" applyFont="1" applyBorder="1" applyAlignment="1"/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/>
    <xf numFmtId="14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11" fillId="8" borderId="3" xfId="0" applyFont="1" applyFill="1" applyBorder="1" applyAlignment="1"/>
    <xf numFmtId="3" fontId="11" fillId="0" borderId="3" xfId="0" applyNumberFormat="1" applyFont="1" applyBorder="1">
      <alignment vertical="center"/>
    </xf>
    <xf numFmtId="0" fontId="11" fillId="8" borderId="3" xfId="0" applyFont="1" applyFill="1" applyBorder="1">
      <alignment vertical="center"/>
    </xf>
    <xf numFmtId="0" fontId="11" fillId="0" borderId="3" xfId="0" applyFont="1" applyBorder="1">
      <alignment vertical="center"/>
    </xf>
    <xf numFmtId="0" fontId="11" fillId="0" borderId="3" xfId="0" applyFont="1" applyFill="1" applyBorder="1" applyAlignment="1"/>
    <xf numFmtId="3" fontId="11" fillId="0" borderId="3" xfId="0" applyNumberFormat="1" applyFont="1" applyBorder="1" applyAlignment="1"/>
    <xf numFmtId="0" fontId="11" fillId="0" borderId="0" xfId="0" applyFont="1" applyAlignment="1">
      <alignment horizontal="right"/>
    </xf>
    <xf numFmtId="1" fontId="11" fillId="0" borderId="3" xfId="0" applyNumberFormat="1" applyFont="1" applyBorder="1" applyAlignment="1"/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3" fontId="1" fillId="0" borderId="3" xfId="0" applyNumberFormat="1" applyFont="1" applyFill="1" applyBorder="1" applyProtection="1">
      <alignment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/>
    <xf numFmtId="3" fontId="19" fillId="0" borderId="13" xfId="0" applyNumberFormat="1" applyFont="1" applyBorder="1" applyAlignment="1">
      <alignment horizontal="right" vertical="center"/>
    </xf>
    <xf numFmtId="0" fontId="3" fillId="4" borderId="4" xfId="0" applyFont="1" applyFill="1" applyBorder="1" applyAlignment="1" applyProtection="1">
      <alignment horizontal="right" vertical="center" wrapText="1"/>
      <protection locked="0"/>
    </xf>
    <xf numFmtId="3" fontId="19" fillId="0" borderId="7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vertical="center"/>
    </xf>
    <xf numFmtId="0" fontId="17" fillId="3" borderId="2" xfId="0" applyFont="1" applyFill="1" applyBorder="1" applyAlignment="1" applyProtection="1">
      <alignment vertical="center" wrapText="1"/>
      <protection locked="0"/>
    </xf>
    <xf numFmtId="3" fontId="17" fillId="3" borderId="3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Alignment="1"/>
    <xf numFmtId="3" fontId="20" fillId="0" borderId="3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18" fillId="0" borderId="3" xfId="0" applyFont="1" applyBorder="1">
      <alignment vertical="center"/>
    </xf>
    <xf numFmtId="3" fontId="0" fillId="0" borderId="3" xfId="0" applyNumberFormat="1" applyBorder="1">
      <alignment vertical="center"/>
    </xf>
    <xf numFmtId="0" fontId="18" fillId="0" borderId="3" xfId="0" applyFont="1" applyBorder="1" applyAlignment="1">
      <alignment horizontal="right" vertical="center"/>
    </xf>
    <xf numFmtId="0" fontId="0" fillId="2" borderId="3" xfId="0" applyFill="1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 shrinkToFit="1"/>
    </xf>
    <xf numFmtId="0" fontId="0" fillId="0" borderId="3" xfId="0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3" fontId="18" fillId="0" borderId="3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1" fontId="0" fillId="0" borderId="3" xfId="0" applyNumberFormat="1" applyBorder="1">
      <alignment vertical="center"/>
    </xf>
    <xf numFmtId="3" fontId="17" fillId="0" borderId="3" xfId="0" applyNumberFormat="1" applyFont="1" applyBorder="1">
      <alignment vertical="center"/>
    </xf>
    <xf numFmtId="0" fontId="22" fillId="0" borderId="3" xfId="0" applyFont="1" applyBorder="1">
      <alignment vertical="center"/>
    </xf>
    <xf numFmtId="0" fontId="0" fillId="9" borderId="3" xfId="0" applyFill="1" applyBorder="1">
      <alignment vertical="center"/>
    </xf>
    <xf numFmtId="164" fontId="21" fillId="9" borderId="3" xfId="1" applyNumberFormat="1" applyFont="1" applyFill="1" applyBorder="1" applyAlignment="1">
      <alignment horizontal="right" vertical="center"/>
    </xf>
    <xf numFmtId="0" fontId="23" fillId="0" borderId="10" xfId="0" applyFont="1" applyBorder="1" applyAlignment="1">
      <alignment horizontal="center"/>
    </xf>
    <xf numFmtId="3" fontId="1" fillId="7" borderId="3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/>
    </xf>
    <xf numFmtId="0" fontId="18" fillId="0" borderId="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6" xfId="1" applyNumberFormat="1" applyFont="1" applyBorder="1" applyAlignment="1">
      <alignment horizontal="right" vertical="center"/>
    </xf>
    <xf numFmtId="164" fontId="0" fillId="0" borderId="15" xfId="1" applyNumberFormat="1" applyFont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 textRotation="90"/>
    </xf>
    <xf numFmtId="0" fontId="21" fillId="9" borderId="3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2" fillId="0" borderId="1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4"/>
  <sheetViews>
    <sheetView tabSelected="1" zoomScaleSheetLayoutView="100" workbookViewId="0">
      <selection activeCell="B16" sqref="B16:C16"/>
    </sheetView>
  </sheetViews>
  <sheetFormatPr defaultColWidth="9" defaultRowHeight="12.75"/>
  <cols>
    <col min="1" max="1" width="10.42578125" style="4" customWidth="1"/>
    <col min="2" max="2" width="6.5703125" style="4" customWidth="1"/>
    <col min="3" max="3" width="9.28515625" style="4" customWidth="1"/>
    <col min="4" max="4" width="7.7109375" style="4" customWidth="1"/>
    <col min="5" max="5" width="5.5703125" style="4" customWidth="1"/>
    <col min="6" max="6" width="9.7109375" style="4" customWidth="1"/>
    <col min="7" max="7" width="8.28515625" style="4" customWidth="1"/>
    <col min="8" max="8" width="7.28515625" style="4" customWidth="1"/>
    <col min="9" max="9" width="6.140625" style="4" customWidth="1"/>
    <col min="10" max="10" width="10.140625" style="4" customWidth="1"/>
    <col min="11" max="11" width="8.28515625" style="4" customWidth="1"/>
    <col min="12" max="12" width="6.28515625" style="4" customWidth="1"/>
    <col min="13" max="13" width="8" style="4" customWidth="1"/>
    <col min="14" max="14" width="20.5703125" style="4" customWidth="1"/>
    <col min="15" max="15" width="9.28515625" style="4" customWidth="1"/>
    <col min="16" max="16" width="16.85546875" style="4" customWidth="1"/>
    <col min="17" max="19" width="9.140625" style="4" customWidth="1"/>
    <col min="20" max="20" width="2.85546875" style="4" customWidth="1"/>
    <col min="21" max="256" width="9.140625" style="4" customWidth="1"/>
  </cols>
  <sheetData>
    <row r="1" spans="1:19" ht="27.75" customHeight="1">
      <c r="A1" s="108" t="s">
        <v>155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9" s="5" customFormat="1" ht="20.25" customHeight="1">
      <c r="A2" s="110" t="s">
        <v>45</v>
      </c>
      <c r="B2" s="111"/>
      <c r="C2" s="6" t="s">
        <v>46</v>
      </c>
      <c r="D2" s="7">
        <v>0</v>
      </c>
      <c r="E2" s="8"/>
      <c r="F2" s="9" t="s">
        <v>47</v>
      </c>
      <c r="G2" s="6">
        <f>K2-D2</f>
        <v>6000</v>
      </c>
      <c r="H2" s="105" t="s">
        <v>49</v>
      </c>
      <c r="I2" s="106"/>
      <c r="J2" s="107"/>
      <c r="K2" s="10">
        <v>6000</v>
      </c>
      <c r="M2" s="109" t="s">
        <v>152</v>
      </c>
      <c r="N2" s="109"/>
      <c r="O2" s="11">
        <v>1</v>
      </c>
      <c r="P2" s="72">
        <f>(F$4-E4)+IF(MOD((F$4-E4)*0.03,10)&gt;=1,(F$4-E4)*0.03-MOD((F$4-E4)*0.03,10)+10,(F$4-E4)*0.03-MOD((F$4-E4)*0.03,10))</f>
        <v>0</v>
      </c>
      <c r="Q2" s="74">
        <f>IF(MOD(P$2*0.03,10)&gt;=1,P$2*0.03-MOD(P$2*0.03,10)+10,P$2*0.03-MOD(P$2*0.03,10))</f>
        <v>0</v>
      </c>
    </row>
    <row r="3" spans="1:19" ht="29.25" customHeight="1">
      <c r="A3" s="12" t="s">
        <v>0</v>
      </c>
      <c r="B3" s="13" t="s">
        <v>154</v>
      </c>
      <c r="C3" s="12" t="s">
        <v>1</v>
      </c>
      <c r="D3" s="12" t="s">
        <v>2</v>
      </c>
      <c r="E3" s="14" t="s">
        <v>158</v>
      </c>
      <c r="F3" s="12" t="s">
        <v>3</v>
      </c>
      <c r="G3" s="12" t="s">
        <v>4</v>
      </c>
      <c r="H3" s="14" t="s">
        <v>5</v>
      </c>
      <c r="I3" s="12" t="s">
        <v>6</v>
      </c>
      <c r="J3" s="12" t="s">
        <v>159</v>
      </c>
      <c r="K3" s="12" t="s">
        <v>7</v>
      </c>
      <c r="L3" s="15" t="s">
        <v>8</v>
      </c>
      <c r="M3" s="12" t="s">
        <v>9</v>
      </c>
      <c r="N3" s="12" t="s">
        <v>31</v>
      </c>
      <c r="O3" s="12" t="s">
        <v>32</v>
      </c>
      <c r="P3" s="16" t="s">
        <v>51</v>
      </c>
      <c r="Q3" s="73">
        <v>0</v>
      </c>
      <c r="R3" s="17">
        <f>Q3*12-ROUND((F17+G17)*0.1,0)</f>
        <v>0</v>
      </c>
    </row>
    <row r="4" spans="1:19" s="5" customFormat="1" ht="20.25" customHeight="1">
      <c r="A4" s="18" t="s">
        <v>18</v>
      </c>
      <c r="B4" s="18">
        <v>0</v>
      </c>
      <c r="C4" s="39"/>
      <c r="D4" s="20"/>
      <c r="E4" s="20"/>
      <c r="F4" s="69">
        <f>C4+D4+E4</f>
        <v>0</v>
      </c>
      <c r="G4" s="21">
        <f>ROUND(F4*0.75,0)</f>
        <v>0</v>
      </c>
      <c r="H4" s="19">
        <f>IF(D$2&gt;=0,IF(G$2&gt;ROUND((F4-E4)*0.15,0),ROUND((F4-E4)*0.15,0),G$2))</f>
        <v>0</v>
      </c>
      <c r="I4" s="19">
        <f>IF(F4&gt;0,300,0)</f>
        <v>0</v>
      </c>
      <c r="J4" s="22"/>
      <c r="K4" s="23">
        <f>SUM(F4:J4)+B4</f>
        <v>0</v>
      </c>
      <c r="L4" s="24">
        <f t="shared" ref="L4:L15" si="0">IF(K4&gt;40000,200,IF(K4&gt;25000,150,IF(K4&gt;15000,130,IF(K4&gt;9000,110,IF(K4&gt;8000,90,IF(K4&gt;7000,50,IF(K4&gt;6000,45,IF(K4&gt;5000,40,0))))))))</f>
        <v>0</v>
      </c>
      <c r="M4" s="25"/>
      <c r="N4" s="26" t="s">
        <v>33</v>
      </c>
      <c r="O4" s="20"/>
      <c r="P4" s="18" t="s">
        <v>10</v>
      </c>
      <c r="Q4" s="19">
        <f>K17</f>
        <v>0</v>
      </c>
    </row>
    <row r="5" spans="1:19" s="5" customFormat="1" ht="20.100000000000001" customHeight="1">
      <c r="A5" s="18" t="s">
        <v>19</v>
      </c>
      <c r="B5" s="18">
        <v>0</v>
      </c>
      <c r="C5" s="21">
        <f t="shared" ref="C5:C15" si="1">F5-D5-E5</f>
        <v>0</v>
      </c>
      <c r="D5" s="19">
        <f t="shared" ref="D5:F7" si="2">D4</f>
        <v>0</v>
      </c>
      <c r="E5" s="22">
        <f>E4</f>
        <v>0</v>
      </c>
      <c r="F5" s="19">
        <f t="shared" si="2"/>
        <v>0</v>
      </c>
      <c r="G5" s="21">
        <f t="shared" ref="G5:G13" si="3">ROUND(F5*0.75,0)</f>
        <v>0</v>
      </c>
      <c r="H5" s="21">
        <f t="shared" ref="H5:H15" si="4">IF(D$2&gt;=0,IF(G$2&gt;ROUND((F5-E5)*0.15,0),ROUND((F5-E5)*0.15,0),G$2))</f>
        <v>0</v>
      </c>
      <c r="I5" s="19">
        <f>I4</f>
        <v>0</v>
      </c>
      <c r="J5" s="22"/>
      <c r="K5" s="23">
        <f t="shared" ref="K5:K15" si="5">SUM(F5:J5)+B5</f>
        <v>0</v>
      </c>
      <c r="L5" s="24">
        <f t="shared" si="0"/>
        <v>0</v>
      </c>
      <c r="M5" s="27">
        <f t="shared" ref="M5:M15" si="6">M4</f>
        <v>0</v>
      </c>
      <c r="N5" s="26" t="s">
        <v>34</v>
      </c>
      <c r="O5" s="20"/>
      <c r="P5" s="18" t="s">
        <v>39</v>
      </c>
      <c r="Q5" s="18">
        <f>IF(R3&lt;=0,0,IF(R3&gt;H17,H17,R3))</f>
        <v>0</v>
      </c>
    </row>
    <row r="6" spans="1:19" s="5" customFormat="1" ht="20.100000000000001" customHeight="1">
      <c r="A6" s="18" t="s">
        <v>20</v>
      </c>
      <c r="B6" s="18">
        <v>0</v>
      </c>
      <c r="C6" s="21">
        <f t="shared" si="1"/>
        <v>0</v>
      </c>
      <c r="D6" s="19">
        <f t="shared" si="2"/>
        <v>0</v>
      </c>
      <c r="E6" s="22">
        <f t="shared" si="2"/>
        <v>0</v>
      </c>
      <c r="F6" s="19">
        <f t="shared" si="2"/>
        <v>0</v>
      </c>
      <c r="G6" s="21">
        <f t="shared" si="3"/>
        <v>0</v>
      </c>
      <c r="H6" s="21">
        <f t="shared" si="4"/>
        <v>0</v>
      </c>
      <c r="I6" s="19">
        <f t="shared" ref="I6:I15" si="7">I5</f>
        <v>0</v>
      </c>
      <c r="J6" s="22"/>
      <c r="K6" s="23">
        <f t="shared" si="5"/>
        <v>0</v>
      </c>
      <c r="L6" s="24">
        <f t="shared" si="0"/>
        <v>0</v>
      </c>
      <c r="M6" s="27">
        <f t="shared" si="6"/>
        <v>0</v>
      </c>
      <c r="N6" s="26" t="s">
        <v>35</v>
      </c>
      <c r="O6" s="20"/>
      <c r="P6" s="18" t="s">
        <v>11</v>
      </c>
      <c r="Q6" s="19">
        <f>Q4-Q5</f>
        <v>0</v>
      </c>
    </row>
    <row r="7" spans="1:19" s="5" customFormat="1" ht="20.100000000000001" customHeight="1">
      <c r="A7" s="18" t="s">
        <v>21</v>
      </c>
      <c r="B7" s="18">
        <v>0</v>
      </c>
      <c r="C7" s="21">
        <f t="shared" si="1"/>
        <v>0</v>
      </c>
      <c r="D7" s="19">
        <f t="shared" si="2"/>
        <v>0</v>
      </c>
      <c r="E7" s="22">
        <f t="shared" si="2"/>
        <v>0</v>
      </c>
      <c r="F7" s="19">
        <f t="shared" si="2"/>
        <v>0</v>
      </c>
      <c r="G7" s="21">
        <f t="shared" si="3"/>
        <v>0</v>
      </c>
      <c r="H7" s="21">
        <f t="shared" si="4"/>
        <v>0</v>
      </c>
      <c r="I7" s="19">
        <f t="shared" si="7"/>
        <v>0</v>
      </c>
      <c r="J7" s="22"/>
      <c r="K7" s="23">
        <f t="shared" si="5"/>
        <v>0</v>
      </c>
      <c r="L7" s="24">
        <f t="shared" si="0"/>
        <v>0</v>
      </c>
      <c r="M7" s="27">
        <f t="shared" si="6"/>
        <v>0</v>
      </c>
      <c r="N7" s="26" t="s">
        <v>13</v>
      </c>
      <c r="O7" s="20"/>
      <c r="P7" s="18" t="s">
        <v>8</v>
      </c>
      <c r="Q7" s="19">
        <f>L17</f>
        <v>0</v>
      </c>
    </row>
    <row r="8" spans="1:19" s="5" customFormat="1" ht="20.100000000000001" customHeight="1">
      <c r="A8" s="18" t="s">
        <v>22</v>
      </c>
      <c r="B8" s="18">
        <f>IF(O$2&lt;2,C8/10,(P$2-D$4)/10)</f>
        <v>0</v>
      </c>
      <c r="C8" s="21">
        <f t="shared" si="1"/>
        <v>0</v>
      </c>
      <c r="D8" s="19">
        <f t="shared" ref="D8:E15" si="8">D7</f>
        <v>0</v>
      </c>
      <c r="E8" s="22">
        <f t="shared" si="8"/>
        <v>0</v>
      </c>
      <c r="F8" s="28">
        <f>IF(O$2=0,F$4,IF(O$2=2,P$2+Q$2,P$2))+E4</f>
        <v>0</v>
      </c>
      <c r="G8" s="21">
        <f t="shared" si="3"/>
        <v>0</v>
      </c>
      <c r="H8" s="21">
        <f t="shared" si="4"/>
        <v>0</v>
      </c>
      <c r="I8" s="19">
        <f t="shared" si="7"/>
        <v>0</v>
      </c>
      <c r="J8" s="22"/>
      <c r="K8" s="23">
        <f t="shared" si="5"/>
        <v>0</v>
      </c>
      <c r="L8" s="24">
        <f t="shared" si="0"/>
        <v>0</v>
      </c>
      <c r="M8" s="27">
        <f t="shared" si="6"/>
        <v>0</v>
      </c>
      <c r="N8" s="26" t="s">
        <v>36</v>
      </c>
      <c r="O8" s="20"/>
      <c r="P8" s="18" t="s">
        <v>12</v>
      </c>
      <c r="Q8" s="19">
        <f>Q6-Q7</f>
        <v>0</v>
      </c>
    </row>
    <row r="9" spans="1:19" s="5" customFormat="1" ht="20.100000000000001" customHeight="1">
      <c r="A9" s="18" t="s">
        <v>23</v>
      </c>
      <c r="B9" s="18">
        <f t="shared" ref="B9:B15" si="9">IF(O$2&lt;2,C9/10,(P$2-D$4)/10)</f>
        <v>0</v>
      </c>
      <c r="C9" s="21">
        <f t="shared" si="1"/>
        <v>0</v>
      </c>
      <c r="D9" s="19">
        <f t="shared" si="8"/>
        <v>0</v>
      </c>
      <c r="E9" s="22">
        <f t="shared" si="8"/>
        <v>0</v>
      </c>
      <c r="F9" s="19">
        <f t="shared" ref="F9:F15" si="10">F8</f>
        <v>0</v>
      </c>
      <c r="G9" s="21">
        <f t="shared" si="3"/>
        <v>0</v>
      </c>
      <c r="H9" s="21">
        <f t="shared" si="4"/>
        <v>0</v>
      </c>
      <c r="I9" s="19">
        <f t="shared" si="7"/>
        <v>0</v>
      </c>
      <c r="J9" s="22"/>
      <c r="K9" s="23">
        <f t="shared" si="5"/>
        <v>0</v>
      </c>
      <c r="L9" s="24">
        <f t="shared" si="0"/>
        <v>0</v>
      </c>
      <c r="M9" s="27">
        <f t="shared" si="6"/>
        <v>0</v>
      </c>
      <c r="N9" s="26" t="s">
        <v>37</v>
      </c>
      <c r="O9" s="20"/>
      <c r="P9" s="80" t="s">
        <v>227</v>
      </c>
      <c r="Q9" s="19">
        <f>O17</f>
        <v>0</v>
      </c>
    </row>
    <row r="10" spans="1:19" s="5" customFormat="1" ht="20.100000000000001" customHeight="1">
      <c r="A10" s="18" t="s">
        <v>24</v>
      </c>
      <c r="B10" s="18">
        <f t="shared" si="9"/>
        <v>0</v>
      </c>
      <c r="C10" s="21">
        <f t="shared" si="1"/>
        <v>0</v>
      </c>
      <c r="D10" s="19">
        <f t="shared" si="8"/>
        <v>0</v>
      </c>
      <c r="E10" s="22">
        <f t="shared" si="8"/>
        <v>0</v>
      </c>
      <c r="F10" s="19">
        <f t="shared" si="10"/>
        <v>0</v>
      </c>
      <c r="G10" s="21">
        <f t="shared" si="3"/>
        <v>0</v>
      </c>
      <c r="H10" s="21">
        <f t="shared" si="4"/>
        <v>0</v>
      </c>
      <c r="I10" s="19">
        <f t="shared" si="7"/>
        <v>0</v>
      </c>
      <c r="J10" s="22"/>
      <c r="K10" s="23">
        <f t="shared" si="5"/>
        <v>0</v>
      </c>
      <c r="L10" s="24">
        <f t="shared" si="0"/>
        <v>0</v>
      </c>
      <c r="M10" s="27">
        <f t="shared" si="6"/>
        <v>0</v>
      </c>
      <c r="N10" s="26" t="s">
        <v>30</v>
      </c>
      <c r="O10" s="20"/>
      <c r="P10" s="29" t="s">
        <v>167</v>
      </c>
      <c r="Q10" s="19">
        <f>SUM(O4:O12)+M17</f>
        <v>0</v>
      </c>
    </row>
    <row r="11" spans="1:19" s="5" customFormat="1" ht="20.100000000000001" customHeight="1">
      <c r="A11" s="18" t="s">
        <v>25</v>
      </c>
      <c r="B11" s="18">
        <f t="shared" si="9"/>
        <v>0</v>
      </c>
      <c r="C11" s="21">
        <f t="shared" si="1"/>
        <v>0</v>
      </c>
      <c r="D11" s="19">
        <f t="shared" si="8"/>
        <v>0</v>
      </c>
      <c r="E11" s="22">
        <f t="shared" ref="E11" si="11">E10</f>
        <v>0</v>
      </c>
      <c r="F11" s="19">
        <f t="shared" si="10"/>
        <v>0</v>
      </c>
      <c r="G11" s="21">
        <f t="shared" si="3"/>
        <v>0</v>
      </c>
      <c r="H11" s="21">
        <f t="shared" si="4"/>
        <v>0</v>
      </c>
      <c r="I11" s="19">
        <f t="shared" si="7"/>
        <v>0</v>
      </c>
      <c r="J11" s="22"/>
      <c r="K11" s="23">
        <f t="shared" si="5"/>
        <v>0</v>
      </c>
      <c r="L11" s="24">
        <f t="shared" si="0"/>
        <v>0</v>
      </c>
      <c r="M11" s="27">
        <f t="shared" si="6"/>
        <v>0</v>
      </c>
      <c r="N11" s="30" t="s">
        <v>161</v>
      </c>
      <c r="O11" s="20"/>
      <c r="P11" s="31" t="s">
        <v>169</v>
      </c>
      <c r="Q11" s="20"/>
    </row>
    <row r="12" spans="1:19" s="5" customFormat="1" ht="20.100000000000001" customHeight="1">
      <c r="A12" s="18" t="s">
        <v>26</v>
      </c>
      <c r="B12" s="18">
        <f t="shared" si="9"/>
        <v>0</v>
      </c>
      <c r="C12" s="21">
        <f t="shared" si="1"/>
        <v>0</v>
      </c>
      <c r="D12" s="19">
        <f t="shared" si="8"/>
        <v>0</v>
      </c>
      <c r="E12" s="22">
        <f t="shared" ref="E12" si="12">E11</f>
        <v>0</v>
      </c>
      <c r="F12" s="19">
        <f t="shared" si="10"/>
        <v>0</v>
      </c>
      <c r="G12" s="21">
        <f t="shared" si="3"/>
        <v>0</v>
      </c>
      <c r="H12" s="21">
        <f t="shared" si="4"/>
        <v>0</v>
      </c>
      <c r="I12" s="19">
        <f t="shared" si="7"/>
        <v>0</v>
      </c>
      <c r="J12" s="22"/>
      <c r="K12" s="23">
        <f t="shared" si="5"/>
        <v>0</v>
      </c>
      <c r="L12" s="24">
        <f t="shared" si="0"/>
        <v>0</v>
      </c>
      <c r="M12" s="27">
        <f t="shared" si="6"/>
        <v>0</v>
      </c>
      <c r="N12" s="32" t="s">
        <v>162</v>
      </c>
      <c r="O12" s="20"/>
      <c r="P12" s="18" t="s">
        <v>50</v>
      </c>
      <c r="Q12" s="20"/>
    </row>
    <row r="13" spans="1:19" s="5" customFormat="1" ht="24.95" customHeight="1">
      <c r="A13" s="18" t="s">
        <v>27</v>
      </c>
      <c r="B13" s="18">
        <f t="shared" si="9"/>
        <v>0</v>
      </c>
      <c r="C13" s="21">
        <f t="shared" si="1"/>
        <v>0</v>
      </c>
      <c r="D13" s="19">
        <f t="shared" si="8"/>
        <v>0</v>
      </c>
      <c r="E13" s="22">
        <f t="shared" ref="E13" si="13">E12</f>
        <v>0</v>
      </c>
      <c r="F13" s="19">
        <f t="shared" si="10"/>
        <v>0</v>
      </c>
      <c r="G13" s="21">
        <f t="shared" si="3"/>
        <v>0</v>
      </c>
      <c r="H13" s="21">
        <f t="shared" si="4"/>
        <v>0</v>
      </c>
      <c r="I13" s="19">
        <f t="shared" si="7"/>
        <v>0</v>
      </c>
      <c r="J13" s="22"/>
      <c r="K13" s="23">
        <f t="shared" si="5"/>
        <v>0</v>
      </c>
      <c r="L13" s="24">
        <f t="shared" si="0"/>
        <v>0</v>
      </c>
      <c r="M13" s="27">
        <f t="shared" si="6"/>
        <v>0</v>
      </c>
      <c r="N13" s="33" t="s">
        <v>166</v>
      </c>
      <c r="O13" s="20"/>
      <c r="P13" s="34" t="s">
        <v>44</v>
      </c>
      <c r="Q13" s="20"/>
      <c r="R13" s="103" t="s">
        <v>48</v>
      </c>
      <c r="S13" s="104"/>
    </row>
    <row r="14" spans="1:19" s="5" customFormat="1" ht="20.100000000000001" customHeight="1">
      <c r="A14" s="18" t="s">
        <v>28</v>
      </c>
      <c r="B14" s="18">
        <f t="shared" si="9"/>
        <v>0</v>
      </c>
      <c r="C14" s="21">
        <f t="shared" si="1"/>
        <v>0</v>
      </c>
      <c r="D14" s="19">
        <f t="shared" si="8"/>
        <v>0</v>
      </c>
      <c r="E14" s="22">
        <f t="shared" si="8"/>
        <v>0</v>
      </c>
      <c r="F14" s="19">
        <f t="shared" si="10"/>
        <v>0</v>
      </c>
      <c r="G14" s="21">
        <f>ROUND(F14*0.85,0)</f>
        <v>0</v>
      </c>
      <c r="H14" s="21">
        <f t="shared" si="4"/>
        <v>0</v>
      </c>
      <c r="I14" s="19">
        <f>I13</f>
        <v>0</v>
      </c>
      <c r="J14" s="22"/>
      <c r="K14" s="23">
        <f t="shared" si="5"/>
        <v>0</v>
      </c>
      <c r="L14" s="24">
        <f t="shared" si="0"/>
        <v>0</v>
      </c>
      <c r="M14" s="27">
        <f t="shared" si="6"/>
        <v>0</v>
      </c>
      <c r="N14" s="35" t="s">
        <v>165</v>
      </c>
      <c r="O14" s="20"/>
      <c r="P14" s="18" t="s">
        <v>38</v>
      </c>
      <c r="Q14" s="19">
        <f>Q8-IF(Q10&lt;=150000,Q10,150000)-IF(Q11&gt;=200000,200000,Q11)-Q12+Q13-Q9</f>
        <v>0</v>
      </c>
      <c r="R14" s="36">
        <f>IF(Q14=0,0,Q14-500000)</f>
        <v>0</v>
      </c>
      <c r="S14" s="36">
        <f>IF(R15=0,0,Q14-250000-R14)</f>
        <v>0</v>
      </c>
    </row>
    <row r="15" spans="1:19" s="5" customFormat="1" ht="20.100000000000001" customHeight="1">
      <c r="A15" s="18" t="s">
        <v>29</v>
      </c>
      <c r="B15" s="18">
        <f t="shared" si="9"/>
        <v>0</v>
      </c>
      <c r="C15" s="21">
        <f t="shared" si="1"/>
        <v>0</v>
      </c>
      <c r="D15" s="19">
        <f t="shared" si="8"/>
        <v>0</v>
      </c>
      <c r="E15" s="22">
        <f>E14</f>
        <v>0</v>
      </c>
      <c r="F15" s="19">
        <f t="shared" si="10"/>
        <v>0</v>
      </c>
      <c r="G15" s="21">
        <f>ROUND(F15*0.85,0)</f>
        <v>0</v>
      </c>
      <c r="H15" s="21">
        <f t="shared" si="4"/>
        <v>0</v>
      </c>
      <c r="I15" s="19">
        <f t="shared" si="7"/>
        <v>0</v>
      </c>
      <c r="J15" s="22"/>
      <c r="K15" s="23">
        <f t="shared" si="5"/>
        <v>0</v>
      </c>
      <c r="L15" s="24">
        <f t="shared" si="0"/>
        <v>0</v>
      </c>
      <c r="M15" s="27">
        <f t="shared" si="6"/>
        <v>0</v>
      </c>
      <c r="N15" s="33" t="s">
        <v>164</v>
      </c>
      <c r="O15" s="20"/>
      <c r="P15" s="18" t="s">
        <v>14</v>
      </c>
      <c r="Q15" s="19">
        <f>IF(C4=0,0,IF((Q14-250000)*0.1&lt;=0,0,(Q14-250000)*0.1)-5000)</f>
        <v>0</v>
      </c>
      <c r="R15" s="36">
        <f>IF(R14*0.2&lt;=0,0,R14*0.2)</f>
        <v>0</v>
      </c>
      <c r="S15" s="36">
        <f>IF(S14*0.1&lt;=0,0,S14*0.1)</f>
        <v>0</v>
      </c>
    </row>
    <row r="16" spans="1:19" ht="20.100000000000001" customHeight="1">
      <c r="A16" s="37" t="s">
        <v>153</v>
      </c>
      <c r="B16" s="112"/>
      <c r="C16" s="112"/>
      <c r="D16" s="113" t="s">
        <v>170</v>
      </c>
      <c r="E16" s="113"/>
      <c r="F16" s="113"/>
      <c r="G16" s="76">
        <v>25000</v>
      </c>
      <c r="H16" s="79" t="str">
        <f>IF(F4=0,"N",IF((F4+G4-(F4/10))&lt;=G16,"Y","N"))</f>
        <v>N</v>
      </c>
      <c r="I16" s="77">
        <v>3400</v>
      </c>
      <c r="J16" s="75">
        <f>B16+IF(H16="Y",I16,0)</f>
        <v>0</v>
      </c>
      <c r="K16" s="23">
        <f>J16</f>
        <v>0</v>
      </c>
      <c r="L16" s="40"/>
      <c r="M16" s="38"/>
      <c r="N16" s="33" t="s">
        <v>163</v>
      </c>
      <c r="O16" s="41"/>
      <c r="P16" s="18" t="s">
        <v>15</v>
      </c>
      <c r="Q16" s="19">
        <f>IF(Q15&gt;0,ROUND(Q15*0.02,0)+ROUND(Q15*0.01,0),0)</f>
        <v>0</v>
      </c>
      <c r="R16" s="36">
        <f>ROUND(R15*0.02,0)+ROUND(R15*0.01,0)</f>
        <v>0</v>
      </c>
      <c r="S16" s="36">
        <f>ROUND(S15*0.02,0)+ROUND(S15*0.01,0)</f>
        <v>0</v>
      </c>
    </row>
    <row r="17" spans="1:19" ht="20.100000000000001" customHeight="1">
      <c r="A17" s="34" t="s">
        <v>16</v>
      </c>
      <c r="B17" s="21">
        <f t="shared" ref="B17:F17" si="14">SUM(B4:B15)</f>
        <v>0</v>
      </c>
      <c r="C17" s="21">
        <f t="shared" si="14"/>
        <v>0</v>
      </c>
      <c r="D17" s="21">
        <f t="shared" si="14"/>
        <v>0</v>
      </c>
      <c r="E17" s="21">
        <f t="shared" si="14"/>
        <v>0</v>
      </c>
      <c r="F17" s="21">
        <f t="shared" si="14"/>
        <v>0</v>
      </c>
      <c r="G17" s="19">
        <f>SUM(G4:G15)</f>
        <v>0</v>
      </c>
      <c r="H17" s="21">
        <f t="shared" ref="H17:I17" si="15">SUM(H4:H15)</f>
        <v>0</v>
      </c>
      <c r="I17" s="21">
        <f t="shared" si="15"/>
        <v>0</v>
      </c>
      <c r="J17" s="19">
        <f t="shared" ref="J17" si="16">SUM(J4:J16)</f>
        <v>0</v>
      </c>
      <c r="K17" s="19">
        <f>SUM(K4:K16)</f>
        <v>0</v>
      </c>
      <c r="L17" s="19">
        <f>SUM(L4:L16)</f>
        <v>0</v>
      </c>
      <c r="M17" s="19">
        <f>SUM(M4:M16)</f>
        <v>0</v>
      </c>
      <c r="N17" s="35" t="s">
        <v>168</v>
      </c>
      <c r="O17" s="42">
        <f>O13+IF(O14&gt;=10000,10000,O14)+IF(O15&gt;=25000,25000,O15)+O16</f>
        <v>0</v>
      </c>
      <c r="P17" s="43" t="s">
        <v>17</v>
      </c>
      <c r="Q17" s="44">
        <f>IF(R17=0,IF((Q15+Q16)&lt;0,0,(Q15+Q16)))</f>
        <v>0</v>
      </c>
      <c r="R17" s="101">
        <f>S15+S16+R15+R16</f>
        <v>0</v>
      </c>
      <c r="S17" s="102"/>
    </row>
    <row r="18" spans="1:19" ht="22.5" customHeight="1">
      <c r="A18" s="45"/>
      <c r="B18" s="45"/>
      <c r="P18" s="100" t="s">
        <v>228</v>
      </c>
      <c r="Q18" s="100"/>
      <c r="R18" s="100"/>
      <c r="S18" s="100"/>
    </row>
    <row r="19" spans="1:19" ht="15" customHeight="1">
      <c r="A19" s="46"/>
      <c r="B19" s="70">
        <v>1</v>
      </c>
      <c r="C19" s="1" t="s">
        <v>40</v>
      </c>
      <c r="D19" s="1"/>
      <c r="E19" s="1"/>
      <c r="F19" s="1"/>
    </row>
    <row r="20" spans="1:19">
      <c r="B20" s="70">
        <v>2</v>
      </c>
      <c r="C20" t="s">
        <v>41</v>
      </c>
    </row>
    <row r="21" spans="1:19">
      <c r="B21" s="70">
        <v>3</v>
      </c>
      <c r="C21" t="s">
        <v>42</v>
      </c>
      <c r="N21" s="78"/>
    </row>
    <row r="22" spans="1:19">
      <c r="B22" s="70">
        <v>4</v>
      </c>
      <c r="C22" t="s">
        <v>43</v>
      </c>
    </row>
    <row r="23" spans="1:19">
      <c r="B23" s="70">
        <v>5</v>
      </c>
      <c r="C23" s="2" t="s">
        <v>52</v>
      </c>
    </row>
    <row r="24" spans="1:19">
      <c r="B24" s="70">
        <v>6</v>
      </c>
      <c r="C24" s="3" t="s">
        <v>160</v>
      </c>
      <c r="D24" s="71"/>
      <c r="E24" s="71"/>
      <c r="F24" s="71"/>
    </row>
  </sheetData>
  <sheetProtection password="9D1D" sheet="1" objects="1" scenarios="1"/>
  <mergeCells count="9">
    <mergeCell ref="P18:S18"/>
    <mergeCell ref="R17:S17"/>
    <mergeCell ref="R13:S13"/>
    <mergeCell ref="H2:J2"/>
    <mergeCell ref="A1:Q1"/>
    <mergeCell ref="M2:N2"/>
    <mergeCell ref="A2:B2"/>
    <mergeCell ref="B16:C16"/>
    <mergeCell ref="D16:F16"/>
  </mergeCells>
  <pageMargins left="0.33" right="0.31" top="1" bottom="1" header="0.5" footer="0.5"/>
  <pageSetup paperSize="9" scale="7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activeCell="D5" sqref="D5"/>
    </sheetView>
  </sheetViews>
  <sheetFormatPr defaultRowHeight="12.75"/>
  <cols>
    <col min="1" max="1" width="6.7109375" customWidth="1"/>
    <col min="2" max="2" width="31.7109375" customWidth="1"/>
    <col min="3" max="3" width="9.85546875" customWidth="1"/>
    <col min="4" max="4" width="10.85546875" customWidth="1"/>
    <col min="5" max="5" width="12.5703125" customWidth="1"/>
  </cols>
  <sheetData>
    <row r="1" spans="1:5">
      <c r="A1" s="80"/>
      <c r="B1" s="80"/>
      <c r="C1" s="80"/>
      <c r="D1" s="80"/>
      <c r="E1" s="83" t="s">
        <v>32</v>
      </c>
    </row>
    <row r="2" spans="1:5">
      <c r="A2" s="114" t="s">
        <v>201</v>
      </c>
      <c r="B2" s="81" t="s">
        <v>202</v>
      </c>
      <c r="C2" s="80"/>
      <c r="D2" s="80"/>
      <c r="E2" s="82">
        <f>Tax_Cal!Q8</f>
        <v>0</v>
      </c>
    </row>
    <row r="3" spans="1:5" ht="12.75" customHeight="1">
      <c r="A3" s="114"/>
      <c r="B3" s="93" t="s">
        <v>203</v>
      </c>
      <c r="C3" s="87"/>
      <c r="D3" s="87"/>
      <c r="E3" s="82">
        <f>-Tax_Cal!Q11</f>
        <v>0</v>
      </c>
    </row>
    <row r="4" spans="1:5">
      <c r="A4" s="114"/>
      <c r="B4" s="121" t="s">
        <v>204</v>
      </c>
      <c r="C4" s="83" t="s">
        <v>205</v>
      </c>
      <c r="D4" s="84"/>
      <c r="E4" s="118">
        <f>D4+D5+D6</f>
        <v>0</v>
      </c>
    </row>
    <row r="5" spans="1:5">
      <c r="A5" s="114"/>
      <c r="B5" s="121"/>
      <c r="C5" s="83" t="s">
        <v>206</v>
      </c>
      <c r="D5" s="84"/>
      <c r="E5" s="119"/>
    </row>
    <row r="6" spans="1:5">
      <c r="A6" s="114"/>
      <c r="B6" s="121"/>
      <c r="C6" s="85" t="s">
        <v>226</v>
      </c>
      <c r="D6" s="84"/>
      <c r="E6" s="120"/>
    </row>
    <row r="7" spans="1:5">
      <c r="A7" s="114"/>
      <c r="B7" s="124" t="s">
        <v>171</v>
      </c>
      <c r="C7" s="124"/>
      <c r="D7" s="80"/>
      <c r="E7" s="94">
        <f>E2+E3+E4</f>
        <v>0</v>
      </c>
    </row>
    <row r="8" spans="1:5" ht="12.75" customHeight="1">
      <c r="A8" s="122" t="s">
        <v>225</v>
      </c>
      <c r="B8" s="80" t="s">
        <v>193</v>
      </c>
      <c r="C8" s="115" t="s">
        <v>196</v>
      </c>
      <c r="D8" s="82">
        <f>Tax_Cal!M17</f>
        <v>0</v>
      </c>
      <c r="E8" s="118">
        <v>150000</v>
      </c>
    </row>
    <row r="9" spans="1:5">
      <c r="A9" s="122"/>
      <c r="B9" s="81" t="s">
        <v>172</v>
      </c>
      <c r="C9" s="116"/>
      <c r="D9" s="82">
        <f>Tax_Cal!O4+Tax_Cal!O5</f>
        <v>0</v>
      </c>
      <c r="E9" s="119"/>
    </row>
    <row r="10" spans="1:5">
      <c r="A10" s="122"/>
      <c r="B10" s="81" t="s">
        <v>30</v>
      </c>
      <c r="C10" s="116"/>
      <c r="D10" s="82">
        <f>Tax_Cal!O10</f>
        <v>0</v>
      </c>
      <c r="E10" s="119"/>
    </row>
    <row r="11" spans="1:5">
      <c r="A11" s="122"/>
      <c r="B11" s="80" t="s">
        <v>13</v>
      </c>
      <c r="C11" s="116"/>
      <c r="D11" s="82">
        <f>Tax_Cal!O7</f>
        <v>0</v>
      </c>
      <c r="E11" s="119"/>
    </row>
    <row r="12" spans="1:5">
      <c r="A12" s="122"/>
      <c r="B12" s="80" t="s">
        <v>173</v>
      </c>
      <c r="C12" s="116"/>
      <c r="D12" s="82">
        <f>Tax_Cal!O11</f>
        <v>0</v>
      </c>
      <c r="E12" s="119"/>
    </row>
    <row r="13" spans="1:5">
      <c r="A13" s="122"/>
      <c r="B13" s="80" t="s">
        <v>197</v>
      </c>
      <c r="C13" s="116"/>
      <c r="D13" s="82">
        <f>Tax_Cal!O12</f>
        <v>0</v>
      </c>
      <c r="E13" s="119"/>
    </row>
    <row r="14" spans="1:5">
      <c r="A14" s="122"/>
      <c r="B14" s="80" t="s">
        <v>174</v>
      </c>
      <c r="C14" s="116"/>
      <c r="D14" s="82">
        <f>Tax_Cal!O9</f>
        <v>0</v>
      </c>
      <c r="E14" s="119"/>
    </row>
    <row r="15" spans="1:5">
      <c r="A15" s="122"/>
      <c r="B15" s="80" t="s">
        <v>175</v>
      </c>
      <c r="C15" s="116"/>
      <c r="D15" s="84"/>
      <c r="E15" s="119"/>
    </row>
    <row r="16" spans="1:5">
      <c r="A16" s="122"/>
      <c r="B16" s="80" t="s">
        <v>176</v>
      </c>
      <c r="C16" s="116"/>
      <c r="D16" s="82">
        <f>Tax_Cal!O8</f>
        <v>0</v>
      </c>
      <c r="E16" s="119"/>
    </row>
    <row r="17" spans="1:5">
      <c r="A17" s="122"/>
      <c r="B17" s="80" t="s">
        <v>35</v>
      </c>
      <c r="C17" s="116"/>
      <c r="D17" s="82">
        <f>Tax_Cal!O6</f>
        <v>0</v>
      </c>
      <c r="E17" s="119"/>
    </row>
    <row r="18" spans="1:5">
      <c r="A18" s="122"/>
      <c r="B18" s="81" t="s">
        <v>200</v>
      </c>
      <c r="C18" s="116"/>
      <c r="D18" s="84"/>
      <c r="E18" s="120"/>
    </row>
    <row r="19" spans="1:5">
      <c r="A19" s="122"/>
      <c r="B19" s="81" t="s">
        <v>194</v>
      </c>
      <c r="C19" s="117"/>
      <c r="D19" s="82">
        <f>SUM(D8:D18)</f>
        <v>0</v>
      </c>
      <c r="E19" s="95"/>
    </row>
    <row r="20" spans="1:5" ht="25.5">
      <c r="A20" s="122"/>
      <c r="B20" s="86" t="s">
        <v>178</v>
      </c>
      <c r="C20" s="92" t="s">
        <v>177</v>
      </c>
      <c r="D20" s="84"/>
      <c r="E20" s="94">
        <v>100000</v>
      </c>
    </row>
    <row r="21" spans="1:5" ht="25.5">
      <c r="A21" s="122"/>
      <c r="B21" s="86" t="s">
        <v>180</v>
      </c>
      <c r="C21" s="92" t="s">
        <v>179</v>
      </c>
      <c r="D21" s="84"/>
      <c r="E21" s="94">
        <v>25000</v>
      </c>
    </row>
    <row r="22" spans="1:5" ht="25.5">
      <c r="A22" s="122"/>
      <c r="B22" s="88" t="s">
        <v>182</v>
      </c>
      <c r="C22" s="92" t="s">
        <v>181</v>
      </c>
      <c r="D22" s="82">
        <f>Tax_Cal!O15</f>
        <v>0</v>
      </c>
      <c r="E22" s="94">
        <v>15000</v>
      </c>
    </row>
    <row r="23" spans="1:5" ht="25.5">
      <c r="A23" s="122"/>
      <c r="B23" s="88" t="s">
        <v>184</v>
      </c>
      <c r="C23" s="92" t="s">
        <v>183</v>
      </c>
      <c r="D23" s="84"/>
      <c r="E23" s="94">
        <v>50000</v>
      </c>
    </row>
    <row r="24" spans="1:5" ht="25.5">
      <c r="A24" s="122"/>
      <c r="B24" s="89" t="s">
        <v>229</v>
      </c>
      <c r="C24" s="92" t="s">
        <v>185</v>
      </c>
      <c r="D24" s="84"/>
      <c r="E24" s="94">
        <v>40000</v>
      </c>
    </row>
    <row r="25" spans="1:5" ht="25.5">
      <c r="A25" s="122"/>
      <c r="B25" s="89" t="s">
        <v>187</v>
      </c>
      <c r="C25" s="92" t="s">
        <v>186</v>
      </c>
      <c r="D25" s="82">
        <f>Tax_Cal!O13</f>
        <v>0</v>
      </c>
      <c r="E25" s="94"/>
    </row>
    <row r="26" spans="1:5">
      <c r="A26" s="122"/>
      <c r="B26" s="90" t="s">
        <v>195</v>
      </c>
      <c r="C26" s="92" t="s">
        <v>188</v>
      </c>
      <c r="D26" s="82">
        <f>Tax_Cal!O16</f>
        <v>0</v>
      </c>
      <c r="E26" s="94"/>
    </row>
    <row r="27" spans="1:5">
      <c r="A27" s="122"/>
      <c r="B27" s="89" t="s">
        <v>190</v>
      </c>
      <c r="C27" s="92" t="s">
        <v>189</v>
      </c>
      <c r="D27" s="82">
        <f>Tax_Cal!O14</f>
        <v>0</v>
      </c>
      <c r="E27" s="94">
        <v>10000</v>
      </c>
    </row>
    <row r="28" spans="1:5" ht="25.5">
      <c r="A28" s="122"/>
      <c r="B28" s="89" t="s">
        <v>192</v>
      </c>
      <c r="C28" s="92" t="s">
        <v>191</v>
      </c>
      <c r="D28" s="84"/>
      <c r="E28" s="94">
        <v>100000</v>
      </c>
    </row>
    <row r="29" spans="1:5">
      <c r="A29" s="122"/>
      <c r="B29" s="124" t="s">
        <v>198</v>
      </c>
      <c r="C29" s="124"/>
      <c r="D29" s="91">
        <f>SUM(D20:D28)+IF(D19&gt;150000,150000,D19)</f>
        <v>0</v>
      </c>
      <c r="E29" s="82">
        <f>D29</f>
        <v>0</v>
      </c>
    </row>
    <row r="30" spans="1:5">
      <c r="A30" s="123" t="s">
        <v>199</v>
      </c>
      <c r="B30" s="123"/>
      <c r="C30" s="123"/>
      <c r="D30" s="98"/>
      <c r="E30" s="99">
        <f>E7-E29</f>
        <v>0</v>
      </c>
    </row>
    <row r="31" spans="1:5">
      <c r="A31" s="114" t="s">
        <v>223</v>
      </c>
      <c r="B31" s="81" t="s">
        <v>207</v>
      </c>
      <c r="C31" s="80"/>
      <c r="D31" s="80"/>
      <c r="E31" s="82">
        <f>IF((E30-250000)*0.1&lt;=0,0,(E30-250000)*0.1)</f>
        <v>0</v>
      </c>
    </row>
    <row r="32" spans="1:5">
      <c r="A32" s="114"/>
      <c r="B32" s="81" t="s">
        <v>208</v>
      </c>
      <c r="C32" s="80"/>
      <c r="D32" s="80"/>
      <c r="E32" s="94">
        <f>IF(E31&lt;=5000,E31,5000)</f>
        <v>0</v>
      </c>
    </row>
    <row r="33" spans="1:5">
      <c r="A33" s="114"/>
      <c r="B33" s="81" t="s">
        <v>209</v>
      </c>
      <c r="C33" s="80"/>
      <c r="D33" s="80"/>
      <c r="E33" s="82">
        <f>IF(E31&lt;=5000,0,E31-E32)</f>
        <v>0</v>
      </c>
    </row>
    <row r="34" spans="1:5">
      <c r="A34" s="114"/>
      <c r="B34" s="81" t="s">
        <v>210</v>
      </c>
      <c r="C34" s="80"/>
      <c r="D34" s="80"/>
      <c r="E34" s="84"/>
    </row>
    <row r="35" spans="1:5">
      <c r="A35" s="114"/>
      <c r="B35" s="81" t="s">
        <v>211</v>
      </c>
      <c r="C35" s="80"/>
      <c r="D35" s="80"/>
      <c r="E35" s="82">
        <f>Tax_Cal!Q16</f>
        <v>0</v>
      </c>
    </row>
    <row r="36" spans="1:5">
      <c r="A36" s="114"/>
      <c r="B36" s="81" t="s">
        <v>212</v>
      </c>
      <c r="C36" s="80"/>
      <c r="D36" s="80"/>
      <c r="E36" s="82">
        <f>E33+E34+E35</f>
        <v>0</v>
      </c>
    </row>
    <row r="37" spans="1:5">
      <c r="A37" s="114"/>
      <c r="B37" s="81" t="s">
        <v>213</v>
      </c>
      <c r="C37" s="80"/>
      <c r="D37" s="80"/>
      <c r="E37" s="82">
        <f>Tax_Cal!Q12</f>
        <v>0</v>
      </c>
    </row>
    <row r="38" spans="1:5">
      <c r="A38" s="114"/>
      <c r="B38" s="81" t="s">
        <v>214</v>
      </c>
      <c r="C38" s="80"/>
      <c r="D38" s="80"/>
      <c r="E38" s="82">
        <f>E36-E37</f>
        <v>0</v>
      </c>
    </row>
    <row r="39" spans="1:5">
      <c r="A39" s="114"/>
      <c r="B39" s="81" t="s">
        <v>215</v>
      </c>
      <c r="C39" s="80"/>
      <c r="D39" s="80"/>
      <c r="E39" s="84"/>
    </row>
    <row r="40" spans="1:5">
      <c r="A40" s="114"/>
      <c r="B40" s="81" t="s">
        <v>216</v>
      </c>
      <c r="C40" s="80"/>
      <c r="D40" s="80"/>
      <c r="E40" s="82">
        <f>E38+E39</f>
        <v>0</v>
      </c>
    </row>
    <row r="41" spans="1:5">
      <c r="A41" s="114" t="s">
        <v>224</v>
      </c>
      <c r="B41" s="80" t="s">
        <v>217</v>
      </c>
      <c r="C41" s="80"/>
      <c r="D41" s="80"/>
      <c r="E41" s="84"/>
    </row>
    <row r="42" spans="1:5">
      <c r="A42" s="114"/>
      <c r="B42" s="80" t="s">
        <v>218</v>
      </c>
      <c r="C42" s="80"/>
      <c r="D42" s="80"/>
      <c r="E42" s="84"/>
    </row>
    <row r="43" spans="1:5">
      <c r="A43" s="114"/>
      <c r="B43" s="80" t="s">
        <v>219</v>
      </c>
      <c r="C43" s="80"/>
      <c r="D43" s="80"/>
      <c r="E43" s="84"/>
    </row>
    <row r="44" spans="1:5">
      <c r="A44" s="114"/>
      <c r="B44" s="80" t="s">
        <v>220</v>
      </c>
      <c r="C44" s="80"/>
      <c r="D44" s="80"/>
      <c r="E44" s="80">
        <f>E41+E42+E43</f>
        <v>0</v>
      </c>
    </row>
    <row r="45" spans="1:5">
      <c r="A45" s="114"/>
      <c r="B45" s="80" t="s">
        <v>221</v>
      </c>
      <c r="C45" s="80"/>
      <c r="D45" s="80"/>
      <c r="E45" s="96">
        <f>E40-E44</f>
        <v>0</v>
      </c>
    </row>
    <row r="46" spans="1:5">
      <c r="A46" s="114"/>
      <c r="B46" s="80" t="s">
        <v>222</v>
      </c>
      <c r="C46" s="80"/>
      <c r="D46" s="80"/>
      <c r="E46" s="97">
        <f>IF(E45&lt;0,ABS(E45),0)</f>
        <v>0</v>
      </c>
    </row>
  </sheetData>
  <mergeCells count="11">
    <mergeCell ref="A31:A40"/>
    <mergeCell ref="A41:A46"/>
    <mergeCell ref="C8:C19"/>
    <mergeCell ref="E4:E6"/>
    <mergeCell ref="B4:B6"/>
    <mergeCell ref="A8:A29"/>
    <mergeCell ref="A30:C30"/>
    <mergeCell ref="E8:E18"/>
    <mergeCell ref="B7:C7"/>
    <mergeCell ref="A2:A7"/>
    <mergeCell ref="B29:C29"/>
  </mergeCells>
  <printOptions horizontalCentered="1"/>
  <pageMargins left="0.7" right="0.7" top="1.0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15"/>
  <sheetViews>
    <sheetView workbookViewId="0">
      <selection activeCell="E15" sqref="E15"/>
    </sheetView>
  </sheetViews>
  <sheetFormatPr defaultColWidth="9" defaultRowHeight="12.75"/>
  <cols>
    <col min="1" max="1" width="18" style="47" customWidth="1"/>
    <col min="2" max="2" width="26.5703125" style="47" customWidth="1"/>
    <col min="3" max="3" width="16.7109375" style="47" customWidth="1"/>
    <col min="4" max="4" width="16.42578125" style="47" customWidth="1"/>
    <col min="5" max="5" width="17.5703125" style="47" customWidth="1"/>
    <col min="6" max="256" width="9.140625" style="47" customWidth="1"/>
  </cols>
  <sheetData>
    <row r="1" spans="1:5" ht="15">
      <c r="A1" s="125" t="s">
        <v>53</v>
      </c>
      <c r="B1" s="125"/>
      <c r="C1" s="125"/>
      <c r="D1" s="125"/>
      <c r="E1" s="125"/>
    </row>
    <row r="2" spans="1:5">
      <c r="A2" s="128" t="s">
        <v>54</v>
      </c>
      <c r="B2" s="128"/>
      <c r="C2" s="128"/>
      <c r="D2" s="128"/>
      <c r="E2" s="128"/>
    </row>
    <row r="3" spans="1:5" ht="15">
      <c r="A3" s="125" t="s">
        <v>55</v>
      </c>
      <c r="B3" s="125"/>
      <c r="C3" s="125"/>
      <c r="D3" s="125"/>
      <c r="E3" s="125"/>
    </row>
    <row r="4" spans="1:5">
      <c r="A4" s="128" t="s">
        <v>56</v>
      </c>
      <c r="B4" s="128"/>
      <c r="C4" s="128"/>
      <c r="D4" s="128"/>
      <c r="E4" s="128"/>
    </row>
    <row r="5" spans="1:5">
      <c r="A5" s="138" t="s">
        <v>57</v>
      </c>
      <c r="B5" s="138"/>
      <c r="C5" s="138" t="s">
        <v>58</v>
      </c>
      <c r="D5" s="138"/>
      <c r="E5" s="138"/>
    </row>
    <row r="6" spans="1:5">
      <c r="A6" s="134"/>
      <c r="B6" s="135"/>
      <c r="C6" s="129"/>
      <c r="D6" s="130"/>
      <c r="E6" s="131"/>
    </row>
    <row r="7" spans="1:5">
      <c r="A7" s="126"/>
      <c r="B7" s="127"/>
      <c r="C7" s="139"/>
      <c r="D7" s="140"/>
      <c r="E7" s="141"/>
    </row>
    <row r="8" spans="1:5">
      <c r="A8" s="126"/>
      <c r="B8" s="127"/>
      <c r="C8" s="48"/>
      <c r="D8" s="49"/>
      <c r="E8" s="50"/>
    </row>
    <row r="9" spans="1:5">
      <c r="A9" s="136"/>
      <c r="B9" s="137"/>
      <c r="C9" s="51"/>
      <c r="D9" s="52"/>
      <c r="E9" s="53"/>
    </row>
    <row r="10" spans="1:5">
      <c r="A10" s="133" t="s">
        <v>59</v>
      </c>
      <c r="B10" s="133"/>
      <c r="C10" s="54" t="s">
        <v>60</v>
      </c>
      <c r="D10" s="142" t="s">
        <v>61</v>
      </c>
      <c r="E10" s="143"/>
    </row>
    <row r="11" spans="1:5">
      <c r="A11" s="55"/>
      <c r="B11" s="55"/>
      <c r="C11" s="54"/>
      <c r="D11" s="142"/>
      <c r="E11" s="143"/>
    </row>
    <row r="12" spans="1:5">
      <c r="A12" s="47" t="s">
        <v>62</v>
      </c>
      <c r="C12" s="54" t="s">
        <v>63</v>
      </c>
      <c r="D12" s="142" t="s">
        <v>0</v>
      </c>
      <c r="E12" s="143"/>
    </row>
    <row r="13" spans="1:5">
      <c r="A13" s="47" t="s">
        <v>64</v>
      </c>
      <c r="C13" s="132" t="s">
        <v>156</v>
      </c>
      <c r="D13" s="54" t="s">
        <v>65</v>
      </c>
      <c r="E13" s="54" t="s">
        <v>66</v>
      </c>
    </row>
    <row r="14" spans="1:5">
      <c r="C14" s="132"/>
      <c r="D14" s="56">
        <v>42373</v>
      </c>
      <c r="E14" s="57" t="s">
        <v>157</v>
      </c>
    </row>
    <row r="15" spans="1:5">
      <c r="A15" s="47" t="s">
        <v>67</v>
      </c>
    </row>
    <row r="16" spans="1:5">
      <c r="A16" s="47" t="s">
        <v>68</v>
      </c>
    </row>
    <row r="17" spans="1:5" ht="15" customHeight="1">
      <c r="A17" s="154" t="s">
        <v>69</v>
      </c>
      <c r="B17" s="155" t="s">
        <v>70</v>
      </c>
      <c r="C17" s="155"/>
      <c r="D17" s="155" t="s">
        <v>71</v>
      </c>
      <c r="E17" s="155" t="s">
        <v>72</v>
      </c>
    </row>
    <row r="18" spans="1:5">
      <c r="A18" s="154"/>
      <c r="B18" s="155"/>
      <c r="C18" s="155"/>
      <c r="D18" s="155"/>
      <c r="E18" s="155"/>
    </row>
    <row r="19" spans="1:5" ht="25.5" customHeight="1">
      <c r="A19" s="154"/>
      <c r="B19" s="155"/>
      <c r="C19" s="155"/>
      <c r="D19" s="155"/>
      <c r="E19" s="155"/>
    </row>
    <row r="20" spans="1:5">
      <c r="A20" s="55" t="s">
        <v>73</v>
      </c>
      <c r="B20" s="55"/>
      <c r="C20" s="55"/>
      <c r="D20" s="55"/>
      <c r="E20" s="55"/>
    </row>
    <row r="21" spans="1:5">
      <c r="A21" s="55" t="s">
        <v>74</v>
      </c>
      <c r="B21" s="55"/>
      <c r="C21" s="55"/>
      <c r="D21" s="55"/>
      <c r="E21" s="55"/>
    </row>
    <row r="22" spans="1:5">
      <c r="A22" s="55" t="s">
        <v>75</v>
      </c>
      <c r="B22" s="55"/>
      <c r="C22" s="55"/>
      <c r="D22" s="55"/>
      <c r="E22" s="55"/>
    </row>
    <row r="23" spans="1:5">
      <c r="A23" s="55" t="s">
        <v>76</v>
      </c>
      <c r="B23" s="55"/>
      <c r="C23" s="55"/>
      <c r="D23" s="55"/>
      <c r="E23" s="55"/>
    </row>
    <row r="24" spans="1:5">
      <c r="A24" s="55" t="s">
        <v>16</v>
      </c>
      <c r="B24" s="55"/>
      <c r="C24" s="55"/>
      <c r="D24" s="55"/>
      <c r="E24" s="55"/>
    </row>
    <row r="25" spans="1:5" ht="15">
      <c r="A25" s="164" t="s">
        <v>77</v>
      </c>
      <c r="B25" s="164"/>
      <c r="C25" s="164"/>
      <c r="D25" s="164"/>
      <c r="E25" s="164"/>
    </row>
    <row r="26" spans="1:5">
      <c r="A26" s="158" t="s">
        <v>78</v>
      </c>
      <c r="B26" s="158"/>
      <c r="C26" s="158"/>
      <c r="D26" s="158"/>
      <c r="E26" s="158"/>
    </row>
    <row r="27" spans="1:5">
      <c r="A27" s="55"/>
      <c r="B27" s="55"/>
      <c r="C27" s="58" t="s">
        <v>79</v>
      </c>
      <c r="D27" s="58" t="s">
        <v>79</v>
      </c>
      <c r="E27" s="58" t="s">
        <v>79</v>
      </c>
    </row>
    <row r="28" spans="1:5">
      <c r="A28" s="157" t="s">
        <v>80</v>
      </c>
      <c r="B28" s="157"/>
      <c r="C28" s="59"/>
      <c r="D28" s="59"/>
      <c r="E28" s="59"/>
    </row>
    <row r="29" spans="1:5" ht="29.25" customHeight="1">
      <c r="A29" s="150" t="s">
        <v>81</v>
      </c>
      <c r="B29" s="151"/>
      <c r="C29" s="60">
        <f>Tax_Cal!Q4</f>
        <v>0</v>
      </c>
      <c r="D29" s="61"/>
      <c r="E29" s="61"/>
    </row>
    <row r="30" spans="1:5" ht="27.75" customHeight="1">
      <c r="A30" s="152" t="s">
        <v>82</v>
      </c>
      <c r="B30" s="152"/>
      <c r="C30" s="62"/>
      <c r="D30" s="61"/>
      <c r="E30" s="61"/>
    </row>
    <row r="31" spans="1:5" ht="29.25" customHeight="1">
      <c r="A31" s="152" t="s">
        <v>83</v>
      </c>
      <c r="B31" s="152"/>
      <c r="C31" s="62"/>
      <c r="D31" s="61"/>
      <c r="E31" s="61"/>
    </row>
    <row r="32" spans="1:5">
      <c r="A32" s="148" t="s">
        <v>84</v>
      </c>
      <c r="B32" s="149"/>
      <c r="C32" s="61"/>
      <c r="D32" s="62">
        <f>SUM(C29:C31)</f>
        <v>0</v>
      </c>
      <c r="E32" s="61"/>
    </row>
    <row r="34" spans="1:5">
      <c r="A34" s="47" t="s">
        <v>85</v>
      </c>
    </row>
    <row r="35" spans="1:5">
      <c r="A35" s="55" t="s">
        <v>86</v>
      </c>
      <c r="B35" s="55" t="s">
        <v>79</v>
      </c>
      <c r="C35" s="59"/>
      <c r="D35" s="59"/>
      <c r="E35" s="59"/>
    </row>
    <row r="36" spans="1:5">
      <c r="A36" s="55" t="s">
        <v>148</v>
      </c>
      <c r="B36" s="55">
        <f>Tax_Cal!Q5</f>
        <v>0</v>
      </c>
      <c r="C36" s="59"/>
      <c r="D36" s="59"/>
      <c r="E36" s="59"/>
    </row>
    <row r="37" spans="1:5">
      <c r="A37" s="55"/>
      <c r="B37" s="55"/>
      <c r="C37" s="59"/>
      <c r="D37" s="59"/>
      <c r="E37" s="59"/>
    </row>
    <row r="38" spans="1:5">
      <c r="A38" s="55"/>
      <c r="B38" s="55"/>
      <c r="C38" s="59"/>
      <c r="D38" s="59"/>
      <c r="E38" s="59"/>
    </row>
    <row r="39" spans="1:5">
      <c r="A39" s="55"/>
      <c r="B39" s="55"/>
      <c r="C39" s="59" t="s">
        <v>87</v>
      </c>
      <c r="D39" s="55">
        <f>SUM(B36:B39)</f>
        <v>0</v>
      </c>
      <c r="E39" s="59"/>
    </row>
    <row r="40" spans="1:5">
      <c r="A40" s="49"/>
      <c r="B40" s="49"/>
      <c r="C40" s="49"/>
      <c r="D40" s="49"/>
      <c r="E40" s="49"/>
    </row>
    <row r="41" spans="1:5">
      <c r="A41" s="47" t="s">
        <v>88</v>
      </c>
      <c r="C41" s="59"/>
      <c r="D41" s="55">
        <f>D32-D39</f>
        <v>0</v>
      </c>
      <c r="E41" s="59"/>
    </row>
    <row r="42" spans="1:5">
      <c r="A42" s="47" t="s">
        <v>89</v>
      </c>
      <c r="C42" s="59"/>
      <c r="D42" s="59"/>
      <c r="E42" s="59"/>
    </row>
    <row r="43" spans="1:5">
      <c r="A43" s="47" t="s">
        <v>90</v>
      </c>
      <c r="C43" s="63"/>
      <c r="D43" s="59"/>
      <c r="E43" s="59"/>
    </row>
    <row r="44" spans="1:5">
      <c r="A44" s="47" t="s">
        <v>91</v>
      </c>
      <c r="C44" s="64">
        <f>Tax_Cal!Q7</f>
        <v>0</v>
      </c>
      <c r="D44" s="59"/>
      <c r="E44" s="59"/>
    </row>
    <row r="45" spans="1:5">
      <c r="A45" s="47" t="s">
        <v>92</v>
      </c>
      <c r="C45" s="59"/>
      <c r="D45" s="55">
        <f>C43+C44</f>
        <v>0</v>
      </c>
      <c r="E45" s="59"/>
    </row>
    <row r="46" spans="1:5">
      <c r="A46" s="47" t="s">
        <v>93</v>
      </c>
      <c r="C46" s="59"/>
      <c r="D46" s="59"/>
      <c r="E46" s="63">
        <f>D41-D45</f>
        <v>0</v>
      </c>
    </row>
    <row r="47" spans="1:5">
      <c r="C47" s="59"/>
      <c r="D47" s="59"/>
      <c r="E47" s="59"/>
    </row>
    <row r="48" spans="1:5">
      <c r="A48" s="47" t="s">
        <v>94</v>
      </c>
      <c r="C48" s="59"/>
      <c r="D48" s="59"/>
      <c r="E48" s="59"/>
    </row>
    <row r="49" spans="1:5">
      <c r="A49" s="55" t="s">
        <v>95</v>
      </c>
      <c r="B49" s="55" t="s">
        <v>79</v>
      </c>
      <c r="C49" s="59"/>
      <c r="D49" s="59"/>
      <c r="E49" s="59"/>
    </row>
    <row r="50" spans="1:5">
      <c r="A50" s="55"/>
      <c r="B50" s="64">
        <f>Tax_Cal!Q13</f>
        <v>0</v>
      </c>
      <c r="C50" s="59"/>
      <c r="D50" s="59"/>
      <c r="E50" s="59"/>
    </row>
    <row r="51" spans="1:5">
      <c r="A51" s="55"/>
      <c r="B51" s="55"/>
      <c r="C51" s="59"/>
      <c r="D51" s="59"/>
      <c r="E51" s="59"/>
    </row>
    <row r="52" spans="1:5">
      <c r="A52" s="55"/>
      <c r="B52" s="55"/>
      <c r="C52" s="59"/>
      <c r="D52" s="55">
        <f>SUM(B50:B52)</f>
        <v>0</v>
      </c>
      <c r="E52" s="59"/>
    </row>
    <row r="53" spans="1:5">
      <c r="C53" s="59"/>
      <c r="D53" s="59"/>
      <c r="E53" s="59"/>
    </row>
    <row r="54" spans="1:5">
      <c r="A54" s="47" t="s">
        <v>96</v>
      </c>
      <c r="C54" s="59"/>
      <c r="D54" s="59"/>
      <c r="E54" s="55">
        <f>E46+D52</f>
        <v>0</v>
      </c>
    </row>
    <row r="56" spans="1:5">
      <c r="E56" s="65" t="s">
        <v>97</v>
      </c>
    </row>
    <row r="59" spans="1:5">
      <c r="A59" s="161" t="s">
        <v>98</v>
      </c>
      <c r="B59" s="161"/>
      <c r="C59" s="161"/>
      <c r="D59" s="161"/>
      <c r="E59" s="161"/>
    </row>
    <row r="60" spans="1:5">
      <c r="A60" s="47" t="s">
        <v>99</v>
      </c>
    </row>
    <row r="61" spans="1:5">
      <c r="A61" s="47" t="s">
        <v>100</v>
      </c>
      <c r="C61" s="59"/>
      <c r="D61" s="59"/>
      <c r="E61" s="59"/>
    </row>
    <row r="62" spans="1:5">
      <c r="C62" s="59"/>
      <c r="D62" s="59"/>
      <c r="E62" s="59"/>
    </row>
    <row r="63" spans="1:5">
      <c r="A63" s="47" t="s">
        <v>101</v>
      </c>
      <c r="C63" s="59"/>
      <c r="D63" s="55" t="s">
        <v>102</v>
      </c>
      <c r="E63" s="55" t="s">
        <v>103</v>
      </c>
    </row>
    <row r="64" spans="1:5">
      <c r="A64" s="47" t="s">
        <v>104</v>
      </c>
      <c r="B64" s="47" t="s">
        <v>105</v>
      </c>
      <c r="C64" s="59"/>
      <c r="D64" s="64">
        <f>Tax_Cal!Q9</f>
        <v>0</v>
      </c>
      <c r="E64" s="55">
        <f>D64</f>
        <v>0</v>
      </c>
    </row>
    <row r="65" spans="1:5">
      <c r="A65" s="47" t="s">
        <v>106</v>
      </c>
      <c r="B65" s="47" t="s">
        <v>107</v>
      </c>
      <c r="C65" s="59"/>
      <c r="D65" s="64">
        <f>Tax_Cal!O5</f>
        <v>0</v>
      </c>
      <c r="E65" s="55">
        <f t="shared" ref="E65:E74" si="0">D65</f>
        <v>0</v>
      </c>
    </row>
    <row r="66" spans="1:5">
      <c r="A66" s="47" t="s">
        <v>108</v>
      </c>
      <c r="B66" s="47" t="s">
        <v>109</v>
      </c>
      <c r="C66" s="59"/>
      <c r="D66" s="64">
        <f>Tax_Cal!O4</f>
        <v>0</v>
      </c>
      <c r="E66" s="55">
        <f t="shared" si="0"/>
        <v>0</v>
      </c>
    </row>
    <row r="67" spans="1:5">
      <c r="A67" s="47" t="s">
        <v>110</v>
      </c>
      <c r="B67" s="47" t="s">
        <v>111</v>
      </c>
      <c r="C67" s="59"/>
      <c r="D67" s="64">
        <f>Tax_Cal!O10</f>
        <v>0</v>
      </c>
      <c r="E67" s="55">
        <f t="shared" si="0"/>
        <v>0</v>
      </c>
    </row>
    <row r="68" spans="1:5">
      <c r="A68" s="47" t="s">
        <v>112</v>
      </c>
      <c r="B68" s="47" t="s">
        <v>149</v>
      </c>
      <c r="C68" s="59"/>
      <c r="D68" s="64">
        <f>Tax_Cal!O6+Tax_Cal!O7+Tax_Cal!O8+Tax_Cal!O9+Tax_Cal!O11+Tax_Cal!O12+Tax_Cal!O13+Tax_Cal!O14+Tax_Cal!O15+Tax_Cal!O16</f>
        <v>0</v>
      </c>
      <c r="E68" s="55">
        <f t="shared" si="0"/>
        <v>0</v>
      </c>
    </row>
    <row r="69" spans="1:5">
      <c r="A69" s="47" t="s">
        <v>113</v>
      </c>
      <c r="C69" s="59"/>
      <c r="D69" s="55"/>
      <c r="E69" s="55">
        <f t="shared" si="0"/>
        <v>0</v>
      </c>
    </row>
    <row r="70" spans="1:5">
      <c r="A70" s="47" t="s">
        <v>114</v>
      </c>
      <c r="C70" s="59"/>
      <c r="D70" s="55"/>
      <c r="E70" s="55">
        <f t="shared" si="0"/>
        <v>0</v>
      </c>
    </row>
    <row r="71" spans="1:5">
      <c r="A71" s="47" t="s">
        <v>115</v>
      </c>
      <c r="C71" s="59"/>
      <c r="D71" s="55"/>
      <c r="E71" s="55">
        <f t="shared" si="0"/>
        <v>0</v>
      </c>
    </row>
    <row r="72" spans="1:5">
      <c r="A72" s="47" t="s">
        <v>116</v>
      </c>
      <c r="C72" s="59"/>
      <c r="D72" s="55"/>
      <c r="E72" s="55">
        <f t="shared" si="0"/>
        <v>0</v>
      </c>
    </row>
    <row r="73" spans="1:5">
      <c r="A73" s="47" t="s">
        <v>117</v>
      </c>
      <c r="C73" s="59"/>
      <c r="D73" s="55"/>
      <c r="E73" s="55">
        <f t="shared" si="0"/>
        <v>0</v>
      </c>
    </row>
    <row r="74" spans="1:5">
      <c r="C74" s="55"/>
      <c r="D74" s="55">
        <f>SUM(D64:D73)</f>
        <v>0</v>
      </c>
      <c r="E74" s="55">
        <f t="shared" si="0"/>
        <v>0</v>
      </c>
    </row>
    <row r="75" spans="1:5">
      <c r="A75" s="162" t="s">
        <v>151</v>
      </c>
      <c r="B75" s="162"/>
      <c r="C75" s="162"/>
      <c r="D75" s="162"/>
      <c r="E75" s="162"/>
    </row>
    <row r="77" spans="1:5">
      <c r="A77" s="163" t="s">
        <v>150</v>
      </c>
      <c r="B77" s="163"/>
      <c r="C77" s="163"/>
      <c r="D77" s="163"/>
      <c r="E77" s="163"/>
    </row>
    <row r="80" spans="1:5">
      <c r="A80" s="163" t="s">
        <v>118</v>
      </c>
      <c r="B80" s="127"/>
      <c r="C80" s="55" t="s">
        <v>102</v>
      </c>
      <c r="D80" s="55" t="s">
        <v>119</v>
      </c>
      <c r="E80" s="55" t="s">
        <v>103</v>
      </c>
    </row>
    <row r="81" spans="1:5">
      <c r="C81" s="59"/>
      <c r="D81" s="59"/>
      <c r="E81" s="59"/>
    </row>
    <row r="82" spans="1:5">
      <c r="A82" s="47" t="s">
        <v>120</v>
      </c>
      <c r="C82" s="55"/>
      <c r="D82" s="55"/>
      <c r="E82" s="55"/>
    </row>
    <row r="83" spans="1:5">
      <c r="A83" s="47" t="s">
        <v>121</v>
      </c>
      <c r="C83" s="55"/>
      <c r="D83" s="55"/>
      <c r="E83" s="55"/>
    </row>
    <row r="84" spans="1:5">
      <c r="A84" s="47" t="s">
        <v>122</v>
      </c>
      <c r="C84" s="55"/>
      <c r="D84" s="55"/>
      <c r="E84" s="55"/>
    </row>
    <row r="85" spans="1:5">
      <c r="A85" s="47" t="s">
        <v>123</v>
      </c>
      <c r="C85" s="55"/>
      <c r="D85" s="55"/>
      <c r="E85" s="55"/>
    </row>
    <row r="86" spans="1:5">
      <c r="A86" s="47" t="s">
        <v>124</v>
      </c>
      <c r="C86" s="55"/>
      <c r="D86" s="55"/>
      <c r="E86" s="55"/>
    </row>
    <row r="87" spans="1:5">
      <c r="C87" s="55">
        <f>SUM(C82:C86)</f>
        <v>0</v>
      </c>
      <c r="D87" s="55">
        <f t="shared" ref="D87:E87" si="1">SUM(D82:D86)</f>
        <v>0</v>
      </c>
      <c r="E87" s="55">
        <f t="shared" si="1"/>
        <v>0</v>
      </c>
    </row>
    <row r="88" spans="1:5">
      <c r="A88" s="47" t="s">
        <v>125</v>
      </c>
      <c r="C88" s="59"/>
      <c r="D88" s="59"/>
      <c r="E88" s="55">
        <f>E74+E87</f>
        <v>0</v>
      </c>
    </row>
    <row r="90" spans="1:5">
      <c r="A90" s="47" t="s">
        <v>126</v>
      </c>
      <c r="C90" s="59"/>
      <c r="D90" s="59"/>
      <c r="E90" s="64">
        <f>Tax_Cal!Q14</f>
        <v>0</v>
      </c>
    </row>
    <row r="91" spans="1:5">
      <c r="A91" s="47" t="s">
        <v>127</v>
      </c>
      <c r="C91" s="59"/>
      <c r="D91" s="59"/>
      <c r="E91" s="66">
        <f>Tax_Cal!Q15</f>
        <v>0</v>
      </c>
    </row>
    <row r="92" spans="1:5">
      <c r="A92" s="47" t="s">
        <v>128</v>
      </c>
      <c r="C92" s="59"/>
      <c r="D92" s="59"/>
      <c r="E92" s="55">
        <f>ROUND(E91*0.03,0)</f>
        <v>0</v>
      </c>
    </row>
    <row r="93" spans="1:5">
      <c r="A93" s="47" t="s">
        <v>129</v>
      </c>
      <c r="C93" s="59"/>
      <c r="D93" s="59"/>
      <c r="E93" s="64">
        <f>Tax_Cal!Q17</f>
        <v>0</v>
      </c>
    </row>
    <row r="94" spans="1:5">
      <c r="A94" s="47" t="s">
        <v>130</v>
      </c>
      <c r="C94" s="59"/>
      <c r="D94" s="59"/>
      <c r="E94" s="55"/>
    </row>
    <row r="95" spans="1:5">
      <c r="A95" s="47" t="s">
        <v>131</v>
      </c>
      <c r="C95" s="59"/>
      <c r="D95" s="59"/>
      <c r="E95" s="64">
        <f>E93-E94</f>
        <v>0</v>
      </c>
    </row>
    <row r="96" spans="1:5">
      <c r="A96" s="144" t="s">
        <v>132</v>
      </c>
      <c r="B96" s="144"/>
      <c r="C96" s="144"/>
      <c r="D96" s="144"/>
      <c r="E96" s="144"/>
    </row>
    <row r="97" spans="1:5">
      <c r="A97" s="145" t="s">
        <v>133</v>
      </c>
      <c r="B97" s="145"/>
      <c r="C97" s="145"/>
      <c r="D97" s="145"/>
      <c r="E97" s="145"/>
    </row>
    <row r="98" spans="1:5">
      <c r="A98" s="145"/>
      <c r="B98" s="145"/>
      <c r="C98" s="145"/>
      <c r="D98" s="145"/>
      <c r="E98" s="145"/>
    </row>
    <row r="99" spans="1:5" ht="28.5" customHeight="1">
      <c r="A99" s="145"/>
      <c r="B99" s="145"/>
      <c r="C99" s="145"/>
      <c r="D99" s="145"/>
      <c r="E99" s="145"/>
    </row>
    <row r="100" spans="1:5">
      <c r="A100" s="153" t="s">
        <v>134</v>
      </c>
      <c r="B100" s="153" t="s">
        <v>135</v>
      </c>
      <c r="C100" s="138"/>
      <c r="D100" s="138"/>
      <c r="E100" s="138"/>
    </row>
    <row r="101" spans="1:5">
      <c r="A101" s="153"/>
      <c r="B101" s="153"/>
      <c r="C101" s="138"/>
      <c r="D101" s="138"/>
      <c r="E101" s="138"/>
    </row>
    <row r="102" spans="1:5">
      <c r="A102" s="146" t="s">
        <v>136</v>
      </c>
      <c r="B102" s="146"/>
      <c r="C102" s="138"/>
      <c r="D102" s="138"/>
      <c r="E102" s="138"/>
    </row>
    <row r="103" spans="1:5">
      <c r="A103" s="147"/>
      <c r="B103" s="147"/>
      <c r="C103" s="138"/>
      <c r="D103" s="138"/>
      <c r="E103" s="138"/>
    </row>
    <row r="104" spans="1:5">
      <c r="A104" s="55"/>
      <c r="B104" s="55"/>
      <c r="C104" s="156" t="s">
        <v>137</v>
      </c>
      <c r="D104" s="156"/>
      <c r="E104" s="156"/>
    </row>
    <row r="105" spans="1:5">
      <c r="A105" s="156" t="s">
        <v>138</v>
      </c>
      <c r="B105" s="156"/>
      <c r="C105" s="156" t="s">
        <v>139</v>
      </c>
      <c r="D105" s="156"/>
      <c r="E105" s="156"/>
    </row>
    <row r="107" spans="1:5">
      <c r="A107" s="144" t="s">
        <v>140</v>
      </c>
      <c r="B107" s="144"/>
      <c r="C107" s="144"/>
      <c r="D107" s="144"/>
      <c r="E107" s="144"/>
    </row>
    <row r="108" spans="1:5">
      <c r="A108" s="144" t="s">
        <v>141</v>
      </c>
      <c r="B108" s="144"/>
      <c r="C108" s="144"/>
      <c r="D108" s="144"/>
      <c r="E108" s="144"/>
    </row>
    <row r="109" spans="1:5">
      <c r="A109" s="154" t="s">
        <v>142</v>
      </c>
      <c r="B109" s="159" t="s">
        <v>143</v>
      </c>
      <c r="C109" s="138" t="s">
        <v>144</v>
      </c>
      <c r="D109" s="138"/>
      <c r="E109" s="138"/>
    </row>
    <row r="110" spans="1:5" ht="25.5">
      <c r="A110" s="154"/>
      <c r="B110" s="160"/>
      <c r="C110" s="67" t="s">
        <v>145</v>
      </c>
      <c r="D110" s="67" t="s">
        <v>146</v>
      </c>
      <c r="E110" s="68" t="s">
        <v>147</v>
      </c>
    </row>
    <row r="111" spans="1:5">
      <c r="A111" s="54">
        <v>1</v>
      </c>
      <c r="B111" s="55"/>
      <c r="C111" s="55"/>
      <c r="D111" s="55"/>
      <c r="E111" s="55"/>
    </row>
    <row r="112" spans="1:5">
      <c r="A112" s="54">
        <v>2</v>
      </c>
      <c r="B112" s="55"/>
      <c r="C112" s="55"/>
      <c r="D112" s="55"/>
      <c r="E112" s="55"/>
    </row>
    <row r="113" spans="1:5">
      <c r="A113" s="54">
        <v>3</v>
      </c>
      <c r="B113" s="55"/>
      <c r="C113" s="55"/>
      <c r="D113" s="55"/>
      <c r="E113" s="55"/>
    </row>
    <row r="114" spans="1:5">
      <c r="A114" s="54">
        <v>4</v>
      </c>
      <c r="B114" s="55"/>
      <c r="C114" s="55"/>
      <c r="D114" s="55"/>
      <c r="E114" s="55"/>
    </row>
    <row r="115" spans="1:5">
      <c r="A115" s="54" t="s">
        <v>16</v>
      </c>
      <c r="B115" s="55">
        <f>SUM(B111:B114)</f>
        <v>0</v>
      </c>
      <c r="C115" s="55"/>
      <c r="D115" s="55"/>
      <c r="E115" s="55"/>
    </row>
  </sheetData>
  <mergeCells count="47">
    <mergeCell ref="A109:A110"/>
    <mergeCell ref="B109:B110"/>
    <mergeCell ref="C109:E109"/>
    <mergeCell ref="A59:E59"/>
    <mergeCell ref="D10:E10"/>
    <mergeCell ref="A75:E75"/>
    <mergeCell ref="A77:E77"/>
    <mergeCell ref="A80:B80"/>
    <mergeCell ref="A25:E25"/>
    <mergeCell ref="A108:E108"/>
    <mergeCell ref="D17:D19"/>
    <mergeCell ref="E17:E19"/>
    <mergeCell ref="A96:E96"/>
    <mergeCell ref="A100:A101"/>
    <mergeCell ref="B102:B103"/>
    <mergeCell ref="C104:E104"/>
    <mergeCell ref="A107:E107"/>
    <mergeCell ref="D11:E11"/>
    <mergeCell ref="A97:E99"/>
    <mergeCell ref="C100:E103"/>
    <mergeCell ref="A102:A103"/>
    <mergeCell ref="A32:B32"/>
    <mergeCell ref="A29:B29"/>
    <mergeCell ref="A30:B30"/>
    <mergeCell ref="A31:B31"/>
    <mergeCell ref="B100:B101"/>
    <mergeCell ref="A17:A19"/>
    <mergeCell ref="B17:C19"/>
    <mergeCell ref="A105:B105"/>
    <mergeCell ref="C105:E105"/>
    <mergeCell ref="A28:B28"/>
    <mergeCell ref="A26:E26"/>
    <mergeCell ref="A1:E1"/>
    <mergeCell ref="A7:B7"/>
    <mergeCell ref="A4:E4"/>
    <mergeCell ref="C6:E6"/>
    <mergeCell ref="C13:C14"/>
    <mergeCell ref="A8:B8"/>
    <mergeCell ref="A2:E2"/>
    <mergeCell ref="A10:B10"/>
    <mergeCell ref="A6:B6"/>
    <mergeCell ref="A9:B9"/>
    <mergeCell ref="A5:B5"/>
    <mergeCell ref="C5:E5"/>
    <mergeCell ref="A3:E3"/>
    <mergeCell ref="C7:E7"/>
    <mergeCell ref="D12:E12"/>
  </mergeCells>
  <printOptions horizontalCentered="1"/>
  <pageMargins left="0.2" right="0.28999999999999998" top="0.46" bottom="0.43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Tax_Cal</vt:lpstr>
      <vt:lpstr>ITR-1 DATA</vt:lpstr>
      <vt:lpstr>Form 16</vt:lpstr>
      <vt:lpstr>Tax_Cal!Print_Area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RANJAN MANDAL</dc:creator>
  <cp:lastModifiedBy>RANJAN</cp:lastModifiedBy>
  <cp:lastPrinted>2016-12-28T05:16:03Z</cp:lastPrinted>
  <dcterms:created xsi:type="dcterms:W3CDTF">2011-05-28T22:50:10Z</dcterms:created>
  <dcterms:modified xsi:type="dcterms:W3CDTF">2017-01-23T12:38:19Z</dcterms:modified>
</cp:coreProperties>
</file>