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225A4FC7-FD79-4623-AB90-192ABA204B1B}" xr6:coauthVersionLast="47" xr6:coauthVersionMax="47" xr10:uidLastSave="{00000000-0000-0000-0000-000000000000}"/>
  <bookViews>
    <workbookView xWindow="-108" yWindow="-108" windowWidth="23256" windowHeight="12576" xr2:uid="{71C0C77B-69E5-4D00-A55A-DDBC6B55FEC9}"/>
  </bookViews>
  <sheets>
    <sheet name="DB" sheetId="2" r:id="rId1"/>
    <sheet name="HPRC-VI" sheetId="1" r:id="rId2"/>
  </sheets>
  <definedNames>
    <definedName name="_xlnm._FilterDatabase" localSheetId="0" hidden="1">DB!$FV$2:$FV$9</definedName>
    <definedName name="_xlnm.Print_Area" localSheetId="1">'HPRC-VI'!$A$1:$K$86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D36" i="1"/>
  <c r="F36" i="1"/>
  <c r="H36" i="1"/>
  <c r="B36" i="1"/>
  <c r="A8" i="1"/>
  <c r="E202" i="2" l="1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81" i="1" l="1"/>
  <c r="D77" i="1"/>
  <c r="D73" i="1"/>
  <c r="D69" i="1"/>
  <c r="H62" i="1"/>
  <c r="F61" i="1"/>
  <c r="J59" i="1"/>
  <c r="H58" i="1"/>
  <c r="F57" i="1"/>
  <c r="J55" i="1"/>
  <c r="H54" i="1"/>
  <c r="F53" i="1"/>
  <c r="I46" i="1"/>
  <c r="F45" i="1"/>
  <c r="C44" i="1"/>
  <c r="I42" i="1"/>
  <c r="F41" i="1"/>
  <c r="D80" i="1"/>
  <c r="D76" i="1"/>
  <c r="D72" i="1"/>
  <c r="D68" i="1"/>
  <c r="F62" i="1"/>
  <c r="J60" i="1"/>
  <c r="H59" i="1"/>
  <c r="F58" i="1"/>
  <c r="J56" i="1"/>
  <c r="H55" i="1"/>
  <c r="F54" i="1"/>
  <c r="J52" i="1"/>
  <c r="F46" i="1"/>
  <c r="C45" i="1"/>
  <c r="I43" i="1"/>
  <c r="F42" i="1"/>
  <c r="C41" i="1"/>
  <c r="D79" i="1"/>
  <c r="D75" i="1"/>
  <c r="D71" i="1"/>
  <c r="D67" i="1"/>
  <c r="J61" i="1"/>
  <c r="H60" i="1"/>
  <c r="F59" i="1"/>
  <c r="J57" i="1"/>
  <c r="H56" i="1"/>
  <c r="F55" i="1"/>
  <c r="J53" i="1"/>
  <c r="H52" i="1"/>
  <c r="C46" i="1"/>
  <c r="I44" i="1"/>
  <c r="F43" i="1"/>
  <c r="C42" i="1"/>
  <c r="I40" i="1"/>
  <c r="D78" i="1"/>
  <c r="D74" i="1"/>
  <c r="D70" i="1"/>
  <c r="J62" i="1"/>
  <c r="H61" i="1"/>
  <c r="F60" i="1"/>
  <c r="J58" i="1"/>
  <c r="H57" i="1"/>
  <c r="F56" i="1"/>
  <c r="J54" i="1"/>
  <c r="H53" i="1"/>
  <c r="F52" i="1"/>
  <c r="I45" i="1"/>
  <c r="F44" i="1"/>
  <c r="C43" i="1"/>
  <c r="I41" i="1"/>
  <c r="F40" i="1"/>
  <c r="C40" i="1"/>
  <c r="D33" i="1"/>
  <c r="D30" i="1"/>
  <c r="D28" i="1"/>
  <c r="F35" i="1"/>
  <c r="F31" i="1"/>
  <c r="F29" i="1"/>
  <c r="F27" i="1"/>
  <c r="D35" i="1"/>
  <c r="D31" i="1"/>
  <c r="D29" i="1"/>
  <c r="D27" i="1"/>
  <c r="F33" i="1"/>
  <c r="F30" i="1"/>
  <c r="F28" i="1"/>
  <c r="B31" i="1"/>
  <c r="B27" i="1"/>
  <c r="D22" i="1"/>
  <c r="H22" i="1"/>
  <c r="D20" i="1"/>
  <c r="H20" i="1"/>
  <c r="C22" i="1"/>
  <c r="F16" i="1"/>
  <c r="J16" i="1"/>
  <c r="F17" i="1"/>
  <c r="J17" i="1"/>
  <c r="F18" i="1"/>
  <c r="J18" i="1"/>
  <c r="C16" i="1"/>
  <c r="F15" i="1"/>
  <c r="J15" i="1"/>
  <c r="E14" i="1"/>
  <c r="I14" i="1"/>
  <c r="E13" i="1"/>
  <c r="I13" i="1"/>
  <c r="J7" i="1"/>
  <c r="B29" i="1"/>
  <c r="J22" i="1"/>
  <c r="J20" i="1"/>
  <c r="H16" i="1"/>
  <c r="D17" i="1"/>
  <c r="D18" i="1"/>
  <c r="D15" i="1"/>
  <c r="G14" i="1"/>
  <c r="H7" i="1"/>
  <c r="B33" i="1"/>
  <c r="G22" i="1"/>
  <c r="K20" i="1"/>
  <c r="E17" i="1"/>
  <c r="I18" i="1"/>
  <c r="I15" i="1"/>
  <c r="D13" i="1"/>
  <c r="H13" i="1"/>
  <c r="B30" i="1"/>
  <c r="F26" i="1"/>
  <c r="E22" i="1"/>
  <c r="I22" i="1"/>
  <c r="E20" i="1"/>
  <c r="I20" i="1"/>
  <c r="C20" i="1"/>
  <c r="G16" i="1"/>
  <c r="K16" i="1"/>
  <c r="G17" i="1"/>
  <c r="K17" i="1"/>
  <c r="G18" i="1"/>
  <c r="K18" i="1"/>
  <c r="C14" i="1"/>
  <c r="G15" i="1"/>
  <c r="K15" i="1"/>
  <c r="F14" i="1"/>
  <c r="J14" i="1"/>
  <c r="F13" i="1"/>
  <c r="J13" i="1"/>
  <c r="B5" i="1"/>
  <c r="B35" i="1"/>
  <c r="D26" i="1"/>
  <c r="F20" i="1"/>
  <c r="D16" i="1"/>
  <c r="H17" i="1"/>
  <c r="H18" i="1"/>
  <c r="H15" i="1"/>
  <c r="K14" i="1"/>
  <c r="K13" i="1"/>
  <c r="B26" i="1"/>
  <c r="K22" i="1"/>
  <c r="I16" i="1"/>
  <c r="I17" i="1"/>
  <c r="C17" i="1"/>
  <c r="H14" i="1"/>
  <c r="C13" i="1"/>
  <c r="F22" i="1"/>
  <c r="C18" i="1"/>
  <c r="C15" i="1"/>
  <c r="G13" i="1"/>
  <c r="B28" i="1"/>
  <c r="G20" i="1"/>
  <c r="E16" i="1"/>
  <c r="E18" i="1"/>
  <c r="E15" i="1"/>
  <c r="D14" i="1"/>
  <c r="A7" i="1"/>
  <c r="H33" i="1" l="1"/>
  <c r="J32" i="1" s="1"/>
  <c r="H35" i="1"/>
  <c r="J34" i="1" s="1"/>
  <c r="H28" i="1"/>
  <c r="J28" i="1" s="1"/>
  <c r="H26" i="1"/>
  <c r="J26" i="1" s="1"/>
  <c r="H31" i="1"/>
  <c r="J31" i="1" s="1"/>
  <c r="H30" i="1"/>
  <c r="J30" i="1" s="1"/>
  <c r="H29" i="1"/>
  <c r="J29" i="1" s="1"/>
  <c r="H27" i="1"/>
  <c r="J27" i="1" s="1"/>
</calcChain>
</file>

<file path=xl/sharedStrings.xml><?xml version="1.0" encoding="utf-8"?>
<sst xmlns="http://schemas.openxmlformats.org/spreadsheetml/2006/main" count="658" uniqueCount="287">
  <si>
    <r>
      <rPr>
        <b/>
        <sz val="10.5"/>
        <rFont val="Times New Roman"/>
        <family val="1"/>
      </rPr>
      <t>Guardian</t>
    </r>
  </si>
  <si>
    <r>
      <rPr>
        <b/>
        <sz val="10.5"/>
        <rFont val="Times New Roman"/>
        <family val="1"/>
      </rPr>
      <t>Head of the Institution</t>
    </r>
  </si>
  <si>
    <r>
      <rPr>
        <b/>
        <sz val="10.5"/>
        <rFont val="Times New Roman"/>
        <family val="1"/>
      </rPr>
      <t>Class teacher</t>
    </r>
  </si>
  <si>
    <r>
      <rPr>
        <b/>
        <sz val="10.5"/>
        <rFont val="Times New Roman"/>
        <family val="1"/>
      </rPr>
      <t>3st Summative Evaluation</t>
    </r>
  </si>
  <si>
    <r>
      <rPr>
        <b/>
        <sz val="10.5"/>
        <rFont val="Times New Roman"/>
        <family val="1"/>
      </rPr>
      <t>2st Summative Evaluation</t>
    </r>
  </si>
  <si>
    <r>
      <rPr>
        <b/>
        <sz val="10.5"/>
        <rFont val="Times New Roman"/>
        <family val="1"/>
      </rPr>
      <t>1st Summative Evaluation</t>
    </r>
  </si>
  <si>
    <r>
      <rPr>
        <b/>
        <sz val="10.5"/>
        <rFont val="Times New Roman"/>
        <family val="1"/>
      </rPr>
      <t>Signature</t>
    </r>
  </si>
  <si>
    <r>
      <rPr>
        <sz val="10.5"/>
        <rFont val="Times New Roman"/>
        <family val="1"/>
      </rPr>
      <t>Leadership</t>
    </r>
  </si>
  <si>
    <r>
      <rPr>
        <sz val="10.5"/>
        <rFont val="Times New Roman"/>
        <family val="1"/>
      </rPr>
      <t>Assertiveness skill/Positive attitude</t>
    </r>
  </si>
  <si>
    <r>
      <rPr>
        <sz val="10.5"/>
        <rFont val="Times New Roman"/>
        <family val="1"/>
      </rPr>
      <t>Respect skill</t>
    </r>
  </si>
  <si>
    <r>
      <rPr>
        <sz val="10.5"/>
        <rFont val="Times New Roman"/>
        <family val="1"/>
      </rPr>
      <t>Emotion control skill</t>
    </r>
  </si>
  <si>
    <r>
      <rPr>
        <sz val="10.5"/>
        <rFont val="Times New Roman"/>
        <family val="1"/>
      </rPr>
      <t>Organisational skill</t>
    </r>
  </si>
  <si>
    <r>
      <rPr>
        <sz val="10.5"/>
        <rFont val="Times New Roman"/>
        <family val="1"/>
      </rPr>
      <t>Interpersonal skill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</si>
  <si>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</si>
  <si>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Stress coping skill</t>
    </r>
  </si>
  <si>
    <r>
      <rPr>
        <sz val="10.5"/>
        <rFont val="Times New Roman"/>
        <family val="1"/>
      </rPr>
      <t>Conflict resolution/Problem solving skill</t>
    </r>
  </si>
  <si>
    <r>
      <rPr>
        <sz val="10.5"/>
        <rFont val="Times New Roman"/>
        <family val="1"/>
      </rPr>
      <t>Friendship skill</t>
    </r>
  </si>
  <si>
    <r>
      <rPr>
        <sz val="10.5"/>
        <rFont val="Times New Roman"/>
        <family val="1"/>
      </rPr>
      <t>Conversation skill</t>
    </r>
  </si>
  <si>
    <r>
      <rPr>
        <sz val="10.5"/>
        <rFont val="Times New Roman"/>
        <family val="1"/>
      </rPr>
      <t>Co-operation skill</t>
    </r>
  </si>
  <si>
    <r>
      <rPr>
        <sz val="10.5"/>
        <rFont val="Times New Roman"/>
        <family val="1"/>
      </rPr>
      <t>Empathy skill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</si>
  <si>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</si>
  <si>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Listening skill</t>
    </r>
  </si>
  <si>
    <r>
      <t>Class - V</t>
    </r>
    <r>
      <rPr>
        <b/>
        <sz val="10.5"/>
        <rFont val="Times New Roman"/>
        <family val="1"/>
      </rPr>
      <t>I</t>
    </r>
  </si>
  <si>
    <r>
      <rPr>
        <b/>
        <sz val="12"/>
        <rFont val="Times New Roman"/>
        <family val="1"/>
      </rPr>
      <t>Items</t>
    </r>
  </si>
  <si>
    <r>
      <rPr>
        <b/>
        <sz val="10.5"/>
        <rFont val="Times New Roman"/>
        <family val="1"/>
      </rPr>
      <t>(A - Very good, B - Good, C - Satisfactory, D - Requires more development)</t>
    </r>
  </si>
  <si>
    <r>
      <rPr>
        <b/>
        <sz val="12"/>
        <rFont val="Times New Roman"/>
        <family val="1"/>
      </rPr>
      <t>Developent of Personality and Life Skills</t>
    </r>
    <r>
      <rPr>
        <b/>
        <sz val="12"/>
        <rFont val="Times New Roman"/>
        <family val="1"/>
      </rPr>
      <t xml:space="preserve"> (DPLS)</t>
    </r>
  </si>
  <si>
    <r>
      <rPr>
        <sz val="10.5"/>
        <rFont val="Times New Roman"/>
        <family val="1"/>
      </rPr>
      <t>Teacher’s Perception (Overall)</t>
    </r>
  </si>
  <si>
    <r>
      <rPr>
        <sz val="10.5"/>
        <rFont val="Times New Roman"/>
        <family val="1"/>
      </rPr>
      <t>Aesthetic Appreciation</t>
    </r>
  </si>
  <si>
    <r>
      <rPr>
        <sz val="10.5"/>
        <rFont val="Times New Roman"/>
        <family val="1"/>
      </rPr>
      <t>Creative Presentation Skill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</si>
  <si>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</si>
  <si>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Problem Solving Ability / Drawing Effective Conclusion"</t>
    </r>
  </si>
  <si>
    <r>
      <rPr>
        <sz val="10.5"/>
        <rFont val="Times New Roman"/>
        <family val="1"/>
      </rPr>
      <t>Computational / Analytical thinking"</t>
    </r>
  </si>
  <si>
    <r>
      <rPr>
        <sz val="10.5"/>
        <rFont val="Times New Roman"/>
        <family val="1"/>
      </rPr>
      <t>Critical Thinking</t>
    </r>
  </si>
  <si>
    <r>
      <rPr>
        <sz val="10.5"/>
        <rFont val="Times New Roman"/>
        <family val="1"/>
      </rPr>
      <t>Experiential Learning Skill</t>
    </r>
  </si>
  <si>
    <r>
      <rPr>
        <sz val="10.5"/>
        <rFont val="Times New Roman"/>
        <family val="1"/>
      </rPr>
      <t>Collaborative Thinking/Classification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</si>
  <si>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</si>
  <si>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Self Awareness</t>
    </r>
  </si>
  <si>
    <r>
      <rPr>
        <b/>
        <sz val="10.5"/>
        <rFont val="Times New Roman"/>
        <family val="1"/>
      </rPr>
      <t>III</t>
    </r>
  </si>
  <si>
    <r>
      <rPr>
        <b/>
        <sz val="10.5"/>
        <rFont val="Times New Roman"/>
        <family val="1"/>
      </rPr>
      <t>II</t>
    </r>
  </si>
  <si>
    <r>
      <rPr>
        <b/>
        <sz val="10.5"/>
        <rFont val="Times New Roman"/>
        <family val="1"/>
      </rPr>
      <t>I</t>
    </r>
  </si>
  <si>
    <r>
      <rPr>
        <b/>
        <sz val="12"/>
        <rFont val="Times New Roman"/>
        <family val="1"/>
      </rPr>
      <t>Behavioural Cognitive Outcomes</t>
    </r>
    <r>
      <rPr>
        <b/>
        <sz val="12"/>
        <rFont val="Times New Roman"/>
        <family val="1"/>
      </rPr>
      <t xml:space="preserve"> (BCO)</t>
    </r>
  </si>
  <si>
    <r>
      <rPr>
        <sz val="10.5"/>
        <rFont val="Times New Roman"/>
        <family val="1"/>
      </rPr>
      <t>Specific learning difficulties</t>
    </r>
  </si>
  <si>
    <r>
      <rPr>
        <sz val="10.5"/>
        <rFont val="Times New Roman"/>
        <family val="1"/>
      </rPr>
      <t>Learning gaps</t>
    </r>
  </si>
  <si>
    <r>
      <rPr>
        <sz val="10.5"/>
        <rFont val="Times New Roman"/>
        <family val="1"/>
      </rPr>
      <t>Features of anxiety</t>
    </r>
  </si>
  <si>
    <r>
      <rPr>
        <sz val="10.5"/>
        <rFont val="Times New Roman"/>
        <family val="1"/>
      </rPr>
      <t>Exceptional ability</t>
    </r>
  </si>
  <si>
    <r>
      <rPr>
        <sz val="10.5"/>
        <rFont val="Times New Roman"/>
        <family val="1"/>
      </rPr>
      <t>Positive attitude</t>
    </r>
  </si>
  <si>
    <r>
      <rPr>
        <sz val="10.5"/>
        <rFont val="Times New Roman"/>
        <family val="1"/>
      </rPr>
      <t>Area of interest</t>
    </r>
  </si>
  <si>
    <r>
      <rPr>
        <sz val="10.5"/>
        <rFont val="Times New Roman"/>
        <family val="1"/>
      </rPr>
      <t>Pattern of intelligence</t>
    </r>
  </si>
  <si>
    <t>SE(35)</t>
  </si>
  <si>
    <t>SE(25)</t>
  </si>
  <si>
    <t>SE(15)</t>
  </si>
  <si>
    <r>
      <rPr>
        <sz val="10.5"/>
        <rFont val="Times New Roman"/>
        <family val="1"/>
      </rPr>
      <t>HEALTH &amp; PHYSICAL EDUCATION</t>
    </r>
  </si>
  <si>
    <r>
      <rPr>
        <sz val="10.5"/>
        <rFont val="Times New Roman"/>
        <family val="1"/>
      </rPr>
      <t>ART &amp; WORK EDUCATION</t>
    </r>
  </si>
  <si>
    <t>MATHEMATICS</t>
  </si>
  <si>
    <t>ENVIRONMENT &amp; SCIENCE</t>
  </si>
  <si>
    <t>ENVIRONMENT &amp; HISTORY</t>
  </si>
  <si>
    <t>ENVIRONMENT &amp; GEOGRAPHY</t>
  </si>
  <si>
    <t>ENGLISH</t>
  </si>
  <si>
    <t>BENGALI</t>
  </si>
  <si>
    <r>
      <rPr>
        <b/>
        <sz val="10.5"/>
        <rFont val="Times New Roman"/>
        <family val="1"/>
      </rPr>
      <t xml:space="preserve">Percentage
</t>
    </r>
    <r>
      <rPr>
        <sz val="10.5"/>
        <rFont val="Times New Roman"/>
        <family val="1"/>
      </rPr>
      <t>(%)</t>
    </r>
  </si>
  <si>
    <r>
      <rPr>
        <b/>
        <sz val="10.5"/>
        <rFont val="Times New Roman"/>
        <family val="1"/>
      </rPr>
      <t xml:space="preserve">Total
</t>
    </r>
    <r>
      <rPr>
        <sz val="10.5"/>
        <rFont val="Times New Roman"/>
        <family val="1"/>
      </rPr>
      <t>(150)</t>
    </r>
  </si>
  <si>
    <r>
      <rPr>
        <b/>
        <sz val="10.5"/>
        <rFont val="Times New Roman"/>
        <family val="1"/>
      </rPr>
      <t xml:space="preserve">III
</t>
    </r>
    <r>
      <rPr>
        <sz val="10.5"/>
        <rFont val="Times New Roman"/>
        <family val="1"/>
      </rPr>
      <t>(70)</t>
    </r>
  </si>
  <si>
    <r>
      <rPr>
        <b/>
        <sz val="10.5"/>
        <rFont val="Times New Roman"/>
        <family val="1"/>
      </rPr>
      <t xml:space="preserve">II
</t>
    </r>
    <r>
      <rPr>
        <sz val="10.5"/>
        <rFont val="Times New Roman"/>
        <family val="1"/>
      </rPr>
      <t>(50)</t>
    </r>
  </si>
  <si>
    <r>
      <rPr>
        <b/>
        <sz val="10.5"/>
        <rFont val="Times New Roman"/>
        <family val="1"/>
      </rPr>
      <t xml:space="preserve">I
</t>
    </r>
    <r>
      <rPr>
        <sz val="10.5"/>
        <rFont val="Times New Roman"/>
        <family val="1"/>
      </rPr>
      <t>(30)</t>
    </r>
  </si>
  <si>
    <r>
      <rPr>
        <b/>
        <sz val="12"/>
        <rFont val="Times New Roman"/>
        <family val="1"/>
      </rPr>
      <t>Subject</t>
    </r>
  </si>
  <si>
    <r>
      <rPr>
        <b/>
        <sz val="12"/>
        <rFont val="Times New Roman"/>
        <family val="1"/>
      </rPr>
      <t>Summative Evaluation</t>
    </r>
  </si>
  <si>
    <r>
      <rPr>
        <sz val="10.5"/>
        <rFont val="Times New Roman"/>
        <family val="1"/>
      </rPr>
      <t>F3C</t>
    </r>
  </si>
  <si>
    <r>
      <rPr>
        <sz val="10.5"/>
        <rFont val="Times New Roman"/>
        <family val="1"/>
      </rPr>
      <t>F3A</t>
    </r>
  </si>
  <si>
    <r>
      <rPr>
        <sz val="10.5"/>
        <rFont val="Times New Roman"/>
        <family val="1"/>
      </rPr>
      <t>F3B</t>
    </r>
  </si>
  <si>
    <r>
      <rPr>
        <sz val="10.5"/>
        <rFont val="Times New Roman"/>
        <family val="1"/>
      </rPr>
      <t>F2C</t>
    </r>
  </si>
  <si>
    <r>
      <rPr>
        <sz val="10.5"/>
        <rFont val="Times New Roman"/>
        <family val="1"/>
      </rPr>
      <t>F2B</t>
    </r>
  </si>
  <si>
    <r>
      <rPr>
        <sz val="10.5"/>
        <rFont val="Times New Roman"/>
        <family val="1"/>
      </rPr>
      <t>F2A</t>
    </r>
  </si>
  <si>
    <r>
      <rPr>
        <sz val="10.5"/>
        <rFont val="Times New Roman"/>
        <family val="1"/>
      </rPr>
      <t>F1C</t>
    </r>
  </si>
  <si>
    <r>
      <rPr>
        <sz val="10.5"/>
        <rFont val="Times New Roman"/>
        <family val="1"/>
      </rPr>
      <t>F1B</t>
    </r>
  </si>
  <si>
    <r>
      <rPr>
        <sz val="10.5"/>
        <rFont val="Times New Roman"/>
        <family val="1"/>
      </rPr>
      <t>F1A</t>
    </r>
  </si>
  <si>
    <r>
      <rPr>
        <b/>
        <sz val="12"/>
        <rFont val="Times New Roman"/>
        <family val="1"/>
      </rPr>
      <t>III</t>
    </r>
  </si>
  <si>
    <r>
      <rPr>
        <b/>
        <sz val="12"/>
        <rFont val="Times New Roman"/>
        <family val="1"/>
      </rPr>
      <t>II</t>
    </r>
  </si>
  <si>
    <r>
      <rPr>
        <b/>
        <sz val="12"/>
        <rFont val="Times New Roman"/>
        <family val="1"/>
      </rPr>
      <t>I</t>
    </r>
  </si>
  <si>
    <r>
      <rPr>
        <b/>
        <sz val="10.5"/>
        <rFont val="Times New Roman"/>
        <family val="1"/>
      </rPr>
      <t>Name of the Subjects</t>
    </r>
  </si>
  <si>
    <r>
      <rPr>
        <b/>
        <sz val="12"/>
        <rFont val="Times New Roman"/>
        <family val="1"/>
      </rPr>
      <t>Formative Evaluation</t>
    </r>
  </si>
  <si>
    <t>A</t>
  </si>
  <si>
    <t>VI</t>
  </si>
  <si>
    <t>DoB:</t>
  </si>
  <si>
    <t>GENDER:</t>
  </si>
  <si>
    <t>ROLL NO.:</t>
  </si>
  <si>
    <t>SECTION:</t>
  </si>
  <si>
    <t>CLASS:</t>
  </si>
  <si>
    <t>BSP ID:</t>
  </si>
  <si>
    <t>NAME OF THE STUDENT:</t>
  </si>
  <si>
    <t>ADDRESS</t>
  </si>
  <si>
    <t>ABCD HIGH SCHOOL</t>
  </si>
  <si>
    <t>GENERAL INFORMATION</t>
  </si>
  <si>
    <t>ART &amp; WORK EDUCATION</t>
  </si>
  <si>
    <t>HEALTH &amp; PHYSICAL EDUCATION</t>
  </si>
  <si>
    <t>Learning Perspective of Cognitive Domain (LPCD)</t>
  </si>
  <si>
    <t>Behavioural Cognitive Outcomes (BCO)</t>
  </si>
  <si>
    <t>Developent of Personality and Life Skills (DPLS) | CLASS-V</t>
  </si>
  <si>
    <t>SL</t>
  </si>
  <si>
    <t>CLASS</t>
  </si>
  <si>
    <t>SEC</t>
  </si>
  <si>
    <t>ROLL</t>
  </si>
  <si>
    <t>ID</t>
  </si>
  <si>
    <t>BSP-ID</t>
  </si>
  <si>
    <t>STUDENTS NAME</t>
  </si>
  <si>
    <t>GENDER</t>
  </si>
  <si>
    <t>DOB</t>
  </si>
  <si>
    <r>
      <rPr>
        <sz val="10.5"/>
        <rFont val="Calibri"/>
        <family val="2"/>
        <scheme val="minor"/>
      </rPr>
      <t>F1A</t>
    </r>
  </si>
  <si>
    <r>
      <rPr>
        <sz val="10.5"/>
        <rFont val="Calibri"/>
        <family val="2"/>
        <scheme val="minor"/>
      </rPr>
      <t>F1B</t>
    </r>
  </si>
  <si>
    <r>
      <rPr>
        <sz val="10.5"/>
        <rFont val="Calibri"/>
        <family val="2"/>
        <scheme val="minor"/>
      </rPr>
      <t>F1C</t>
    </r>
  </si>
  <si>
    <r>
      <rPr>
        <sz val="10.5"/>
        <rFont val="Calibri"/>
        <family val="2"/>
        <scheme val="minor"/>
      </rPr>
      <t>F2A</t>
    </r>
  </si>
  <si>
    <r>
      <rPr>
        <sz val="10.5"/>
        <rFont val="Calibri"/>
        <family val="2"/>
        <scheme val="minor"/>
      </rPr>
      <t>F2B</t>
    </r>
  </si>
  <si>
    <r>
      <rPr>
        <sz val="10.5"/>
        <rFont val="Calibri"/>
        <family val="2"/>
        <scheme val="minor"/>
      </rPr>
      <t>F2C</t>
    </r>
  </si>
  <si>
    <r>
      <rPr>
        <sz val="10.5"/>
        <rFont val="Calibri"/>
        <family val="2"/>
        <scheme val="minor"/>
      </rPr>
      <t>F3B</t>
    </r>
  </si>
  <si>
    <r>
      <rPr>
        <sz val="10.5"/>
        <rFont val="Calibri"/>
        <family val="2"/>
        <scheme val="minor"/>
      </rPr>
      <t>F3A</t>
    </r>
  </si>
  <si>
    <r>
      <rPr>
        <sz val="10.5"/>
        <rFont val="Calibri"/>
        <family val="2"/>
        <scheme val="minor"/>
      </rPr>
      <t>F3C</t>
    </r>
  </si>
  <si>
    <t>S-I</t>
  </si>
  <si>
    <t>S-II</t>
  </si>
  <si>
    <t>S-III</t>
  </si>
  <si>
    <t>POI1</t>
  </si>
  <si>
    <t>POI2</t>
  </si>
  <si>
    <t>POI3</t>
  </si>
  <si>
    <t>AOI1</t>
  </si>
  <si>
    <t>AOI2</t>
  </si>
  <si>
    <t>AOI3</t>
  </si>
  <si>
    <t>PA1</t>
  </si>
  <si>
    <t>PA2</t>
  </si>
  <si>
    <t>PA3</t>
  </si>
  <si>
    <t>EA1</t>
  </si>
  <si>
    <t>EA2</t>
  </si>
  <si>
    <t>EA3</t>
  </si>
  <si>
    <t>FOA1</t>
  </si>
  <si>
    <t>FOA2</t>
  </si>
  <si>
    <t>FOA3</t>
  </si>
  <si>
    <t>LG1</t>
  </si>
  <si>
    <t>LG2</t>
  </si>
  <si>
    <t>LG3</t>
  </si>
  <si>
    <t>SLD1</t>
  </si>
  <si>
    <t>SLD2</t>
  </si>
  <si>
    <t>SLD3</t>
  </si>
  <si>
    <t>SA1</t>
  </si>
  <si>
    <t>SA2</t>
  </si>
  <si>
    <t>SA3</t>
  </si>
  <si>
    <t>CS1</t>
  </si>
  <si>
    <t>CS2</t>
  </si>
  <si>
    <t>CS3</t>
  </si>
  <si>
    <t>CT1</t>
  </si>
  <si>
    <t>CT2</t>
  </si>
  <si>
    <t>CT3</t>
  </si>
  <si>
    <t>ELS1</t>
  </si>
  <si>
    <t>ELS2</t>
  </si>
  <si>
    <t>ELS3</t>
  </si>
  <si>
    <t>CTT1</t>
  </si>
  <si>
    <t>CTT2</t>
  </si>
  <si>
    <t>CTT3</t>
  </si>
  <si>
    <t>AT1</t>
  </si>
  <si>
    <t>AT2</t>
  </si>
  <si>
    <t>AT3</t>
  </si>
  <si>
    <t>PSA1</t>
  </si>
  <si>
    <t>PSA2</t>
  </si>
  <si>
    <t>PSA3</t>
  </si>
  <si>
    <t>DMS1</t>
  </si>
  <si>
    <t>DMS2</t>
  </si>
  <si>
    <t>DMS3</t>
  </si>
  <si>
    <t>CPS1</t>
  </si>
  <si>
    <t>CPS2</t>
  </si>
  <si>
    <t>CPS3</t>
  </si>
  <si>
    <t>AA1</t>
  </si>
  <si>
    <t>AA2</t>
  </si>
  <si>
    <t>AA3</t>
  </si>
  <si>
    <t>TP1</t>
  </si>
  <si>
    <t>TP2</t>
  </si>
  <si>
    <t>TP3</t>
  </si>
  <si>
    <t>DP1</t>
  </si>
  <si>
    <t>DP2</t>
  </si>
  <si>
    <t>DP3</t>
  </si>
  <si>
    <t>DP4</t>
  </si>
  <si>
    <t>DP5</t>
  </si>
  <si>
    <t>DP6</t>
  </si>
  <si>
    <t>DP7</t>
  </si>
  <si>
    <t>DP8</t>
  </si>
  <si>
    <t>DP9</t>
  </si>
  <si>
    <t>DP10</t>
  </si>
  <si>
    <t>DP11</t>
  </si>
  <si>
    <t>DP12</t>
  </si>
  <si>
    <t>DP13</t>
  </si>
  <si>
    <t>DP14</t>
  </si>
  <si>
    <t>DP15</t>
  </si>
  <si>
    <t>DEBDUTTA SAHA</t>
  </si>
  <si>
    <t>GIRL</t>
  </si>
  <si>
    <t>Picture smart</t>
  </si>
  <si>
    <t>Quiz</t>
  </si>
  <si>
    <t>Punctual</t>
  </si>
  <si>
    <t>Conceptual understanding of Mathematical problem</t>
  </si>
  <si>
    <t>Not found</t>
  </si>
  <si>
    <t>B</t>
  </si>
  <si>
    <t>C</t>
  </si>
  <si>
    <t>Logic smart</t>
  </si>
  <si>
    <t>Self-motivated</t>
  </si>
  <si>
    <t>Dyslexia</t>
  </si>
  <si>
    <t>Word smart</t>
  </si>
  <si>
    <t>Interested in learning</t>
  </si>
  <si>
    <t>Dyscalculia</t>
  </si>
  <si>
    <t>Pattern of Intelligence: (PI)</t>
  </si>
  <si>
    <t>Area of Interest: (AI)</t>
  </si>
  <si>
    <t>Positive attitude: (PA)</t>
  </si>
  <si>
    <t>Exceptional ability: (EA)</t>
  </si>
  <si>
    <t>Features of anxiety: Passive resistance (FOA)</t>
  </si>
  <si>
    <t>Learning Gap: Identified in academic content. (LG)</t>
  </si>
  <si>
    <t>Specific learning difficulties: (SLD)</t>
  </si>
  <si>
    <t>Music – Instrumental, Vocal</t>
  </si>
  <si>
    <t>Self-disciplined/organised</t>
  </si>
  <si>
    <t>Adaptable in difficult situation</t>
  </si>
  <si>
    <t>Academic anxiety in English/ Mathematics / History etc.</t>
  </si>
  <si>
    <t>Writing habit</t>
  </si>
  <si>
    <t>Clay modeling, pottery</t>
  </si>
  <si>
    <t>Open minded</t>
  </si>
  <si>
    <t>Any manifested ability of CWSN</t>
  </si>
  <si>
    <t>Anxiety to attend school regularly</t>
  </si>
  <si>
    <t>Handwriting</t>
  </si>
  <si>
    <t>Dysgraphia</t>
  </si>
  <si>
    <t>Drawing, Painting, sketching, Animation</t>
  </si>
  <si>
    <t>Cooperative with classmates, Supportive/ Helpful to friends.</t>
  </si>
  <si>
    <t>Empathetic/empathic</t>
  </si>
  <si>
    <t>Anxiety to appear test/ examination /evaluation</t>
  </si>
  <si>
    <t>Spelling &amp; punctuation marks</t>
  </si>
  <si>
    <t>Music smart</t>
  </si>
  <si>
    <t>Dancing</t>
  </si>
  <si>
    <t>Very good listener</t>
  </si>
  <si>
    <t>Anxiety to interact with friends/classmates.</t>
  </si>
  <si>
    <t>Pronunciation</t>
  </si>
  <si>
    <t>Body smart</t>
  </si>
  <si>
    <t>Gardening</t>
  </si>
  <si>
    <t>Gifted children / Needs academic challenges</t>
  </si>
  <si>
    <t>Reading comprehension</t>
  </si>
  <si>
    <t>Self-smart</t>
  </si>
  <si>
    <t>Acting /Playing in a drama</t>
  </si>
  <si>
    <t>Responsible for work done</t>
  </si>
  <si>
    <t>Effectively manages time, resource and energy.</t>
  </si>
  <si>
    <t>People smart</t>
  </si>
  <si>
    <t>Knitting, Sewing</t>
  </si>
  <si>
    <t>Curious / Inquisitive</t>
  </si>
  <si>
    <t>Practice of Mathematics</t>
  </si>
  <si>
    <t>Nature smart</t>
  </si>
  <si>
    <t>Woodwork</t>
  </si>
  <si>
    <t>Respectful to others</t>
  </si>
  <si>
    <t>Calculation of +ve &amp; -ve number</t>
  </si>
  <si>
    <t>Photography</t>
  </si>
  <si>
    <t>Goal oriented attitude</t>
  </si>
  <si>
    <t>Syntax in English</t>
  </si>
  <si>
    <t>Critical thinker</t>
  </si>
  <si>
    <t>Understanding historical events by time and place</t>
  </si>
  <si>
    <t>Creative writing</t>
  </si>
  <si>
    <t>Attentive during lessons</t>
  </si>
  <si>
    <t>Drawing pictures of L.SC/P.SC/Geometry / Geography</t>
  </si>
  <si>
    <t>Recitation/Declamation</t>
  </si>
  <si>
    <t>Friendly attitude</t>
  </si>
  <si>
    <t>Map pointing</t>
  </si>
  <si>
    <t>Interest in specific topic of any subject</t>
  </si>
  <si>
    <t>Awareness about Health &amp; Sanitation</t>
  </si>
  <si>
    <t>Games / Sports / Yoga</t>
  </si>
  <si>
    <t>Sincere in work</t>
  </si>
  <si>
    <t>Remembering mathematical formula</t>
  </si>
  <si>
    <t>Reading fiction</t>
  </si>
  <si>
    <t>Hard working/Diligent in learning</t>
  </si>
  <si>
    <t>Sequence of chronological events</t>
  </si>
  <si>
    <t>Debate/Extempore</t>
  </si>
  <si>
    <t>Persevering</t>
  </si>
  <si>
    <t>Nature study/Travelling</t>
  </si>
  <si>
    <t>Motivating others</t>
  </si>
  <si>
    <t>Philately</t>
  </si>
  <si>
    <t>Exploring possibilities</t>
  </si>
  <si>
    <t>Cooking</t>
  </si>
  <si>
    <t>Honest</t>
  </si>
  <si>
    <t>Sculpting/ Calligraphy</t>
  </si>
  <si>
    <t>Effective note taker</t>
  </si>
  <si>
    <t>Learning Foreign Language</t>
  </si>
  <si>
    <t>Collaborative and communicative</t>
  </si>
  <si>
    <t>Any other area of interest explored</t>
  </si>
  <si>
    <t>Resilient</t>
  </si>
  <si>
    <t>Innovative and Creative</t>
  </si>
  <si>
    <t>Shows leadership &amp;skills</t>
  </si>
  <si>
    <t>Compassionate &amp; courteous</t>
  </si>
  <si>
    <t>v 1.0</t>
  </si>
  <si>
    <t>Holistic Progress Report Card 2026</t>
  </si>
  <si>
    <t>TOTAL</t>
  </si>
  <si>
    <t>SE(75)</t>
  </si>
  <si>
    <t>Learning Perspective of Cognitive Domain (LPCD): Indentified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</si>
</sst>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;;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2"/>
      <name val="Times New Roman"/>
      <family val="1"/>
    </font>
    <font>
      <sz val="10.5"/>
      <color rgb="FF000000"/>
      <name val="Times New Roman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8"/>
      <name val="Times New Roman"/>
      <family val="1"/>
    </font>
    <font>
      <sz val="10.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top" wrapText="1"/>
    </xf>
    <xf numFmtId="164" fontId="6" fillId="0" borderId="16" xfId="1" applyNumberFormat="1" applyFont="1" applyBorder="1" applyAlignment="1">
      <alignment horizontal="center" vertical="top" shrinkToFit="1"/>
    </xf>
    <xf numFmtId="164" fontId="4" fillId="0" borderId="16" xfId="1" applyNumberFormat="1" applyFont="1" applyBorder="1" applyAlignment="1">
      <alignment horizontal="center" vertical="top" wrapText="1"/>
    </xf>
    <xf numFmtId="0" fontId="2" fillId="0" borderId="0" xfId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/>
    <xf numFmtId="165" fontId="11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4" fillId="0" borderId="1" xfId="1" applyFont="1" applyBorder="1" applyAlignment="1">
      <alignment vertical="center" wrapText="1"/>
    </xf>
    <xf numFmtId="0" fontId="3" fillId="0" borderId="16" xfId="1" applyFont="1" applyBorder="1" applyAlignment="1">
      <alignment horizontal="center" vertical="top" wrapText="1"/>
    </xf>
    <xf numFmtId="0" fontId="1" fillId="0" borderId="0" xfId="0" applyFont="1"/>
    <xf numFmtId="0" fontId="13" fillId="0" borderId="0" xfId="0" applyFont="1"/>
    <xf numFmtId="0" fontId="3" fillId="0" borderId="7" xfId="1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shrinkToFit="1"/>
    </xf>
    <xf numFmtId="1" fontId="6" fillId="0" borderId="2" xfId="1" applyNumberFormat="1" applyFont="1" applyBorder="1" applyAlignment="1">
      <alignment horizontal="center" vertical="center" shrinkToFit="1"/>
    </xf>
    <xf numFmtId="9" fontId="6" fillId="0" borderId="1" xfId="1" applyNumberFormat="1" applyFont="1" applyBorder="1" applyAlignment="1">
      <alignment horizontal="center" vertical="top" shrinkToFit="1"/>
    </xf>
    <xf numFmtId="0" fontId="3" fillId="0" borderId="1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3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center" vertical="center" shrinkToFit="1"/>
    </xf>
    <xf numFmtId="164" fontId="6" fillId="0" borderId="2" xfId="1" applyNumberFormat="1" applyFont="1" applyBorder="1" applyAlignment="1">
      <alignment horizontal="center" vertical="center" shrinkToFit="1"/>
    </xf>
    <xf numFmtId="9" fontId="6" fillId="0" borderId="14" xfId="1" applyNumberFormat="1" applyFont="1" applyBorder="1" applyAlignment="1">
      <alignment horizontal="center" vertical="center" shrinkToFit="1"/>
    </xf>
    <xf numFmtId="9" fontId="6" fillId="0" borderId="13" xfId="1" applyNumberFormat="1" applyFont="1" applyBorder="1" applyAlignment="1">
      <alignment horizontal="center" vertical="center" shrinkToFit="1"/>
    </xf>
    <xf numFmtId="9" fontId="6" fillId="0" borderId="12" xfId="1" applyNumberFormat="1" applyFont="1" applyBorder="1" applyAlignment="1">
      <alignment horizontal="center" vertical="center" shrinkToFit="1"/>
    </xf>
    <xf numFmtId="9" fontId="6" fillId="0" borderId="11" xfId="1" applyNumberFormat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top" wrapText="1"/>
      <protection locked="0"/>
    </xf>
    <xf numFmtId="14" fontId="3" fillId="0" borderId="1" xfId="1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2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9" fillId="0" borderId="0" xfId="1" applyFont="1" applyAlignment="1" applyProtection="1">
      <alignment horizontal="center" vertical="top"/>
      <protection locked="0"/>
    </xf>
    <xf numFmtId="0" fontId="2" fillId="0" borderId="0" xfId="1" applyAlignment="1" applyProtection="1">
      <alignment horizontal="center" vertical="top"/>
      <protection locked="0"/>
    </xf>
    <xf numFmtId="0" fontId="9" fillId="0" borderId="23" xfId="1" applyFont="1" applyBorder="1" applyAlignment="1" applyProtection="1">
      <alignment horizontal="center" vertical="top"/>
      <protection locked="0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top" wrapText="1"/>
    </xf>
    <xf numFmtId="9" fontId="1" fillId="0" borderId="1" xfId="2" applyFont="1" applyBorder="1" applyAlignment="1">
      <alignment horizontal="center" vertical="top"/>
    </xf>
  </cellXfs>
  <cellStyles count="3">
    <cellStyle name="Normal" xfId="0" builtinId="0"/>
    <cellStyle name="Normal 2" xfId="1" xr:uid="{FF02DE84-0549-4EDF-AE5C-A3262D305D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7F10-F3B5-4F5C-B539-420D404E3351}">
  <dimension ref="A1:GC202"/>
  <sheetViews>
    <sheetView tabSelected="1" topLeftCell="CK1" workbookViewId="0">
      <selection activeCell="CK10" sqref="CK10"/>
    </sheetView>
  </sheetViews>
  <sheetFormatPr defaultColWidth="0" defaultRowHeight="14.4" x14ac:dyDescent="0.3"/>
  <cols>
    <col min="1" max="1" width="4" bestFit="1" customWidth="1"/>
    <col min="2" max="2" width="5.88671875" bestFit="1" customWidth="1"/>
    <col min="3" max="3" width="4" bestFit="1" customWidth="1"/>
    <col min="4" max="4" width="5.21875" bestFit="1" customWidth="1"/>
    <col min="5" max="5" width="4.77734375" bestFit="1" customWidth="1"/>
    <col min="6" max="6" width="12" bestFit="1" customWidth="1"/>
    <col min="7" max="7" width="15.33203125" bestFit="1" customWidth="1"/>
    <col min="8" max="8" width="7.88671875" bestFit="1" customWidth="1"/>
    <col min="9" max="9" width="10.33203125" bestFit="1" customWidth="1"/>
    <col min="10" max="18" width="4" bestFit="1" customWidth="1"/>
    <col min="19" max="19" width="3.109375" bestFit="1" customWidth="1"/>
    <col min="20" max="20" width="3.6640625" bestFit="1" customWidth="1"/>
    <col min="21" max="21" width="4.21875" bestFit="1" customWidth="1"/>
    <col min="22" max="30" width="4" bestFit="1" customWidth="1"/>
    <col min="31" max="31" width="3.109375" bestFit="1" customWidth="1"/>
    <col min="32" max="32" width="3.6640625" bestFit="1" customWidth="1"/>
    <col min="33" max="33" width="4.21875" bestFit="1" customWidth="1"/>
    <col min="34" max="57" width="4.21875" customWidth="1"/>
    <col min="58" max="66" width="4" bestFit="1" customWidth="1"/>
    <col min="67" max="67" width="3.109375" bestFit="1" customWidth="1"/>
    <col min="68" max="68" width="3.6640625" bestFit="1" customWidth="1"/>
    <col min="69" max="69" width="4.21875" bestFit="1" customWidth="1"/>
    <col min="70" max="78" width="4" bestFit="1" customWidth="1"/>
    <col min="79" max="79" width="3.109375" bestFit="1" customWidth="1"/>
    <col min="80" max="80" width="3.6640625" bestFit="1" customWidth="1"/>
    <col min="81" max="81" width="4.21875" bestFit="1" customWidth="1"/>
    <col min="82" max="90" width="4" bestFit="1" customWidth="1"/>
    <col min="91" max="91" width="3.109375" bestFit="1" customWidth="1"/>
    <col min="92" max="92" width="3.6640625" bestFit="1" customWidth="1"/>
    <col min="93" max="93" width="4.21875" bestFit="1" customWidth="1"/>
    <col min="94" max="102" width="4" bestFit="1" customWidth="1"/>
    <col min="103" max="103" width="3.109375" bestFit="1" customWidth="1"/>
    <col min="104" max="104" width="3.6640625" bestFit="1" customWidth="1"/>
    <col min="105" max="105" width="4.21875" bestFit="1" customWidth="1"/>
    <col min="106" max="108" width="13.5546875" customWidth="1"/>
    <col min="109" max="126" width="22.88671875" customWidth="1"/>
    <col min="127" max="132" width="4" bestFit="1" customWidth="1"/>
    <col min="133" max="135" width="4.109375" bestFit="1" customWidth="1"/>
    <col min="136" max="138" width="4.77734375" bestFit="1" customWidth="1"/>
    <col min="139" max="141" width="5.109375" bestFit="1" customWidth="1"/>
    <col min="142" max="144" width="4.109375" bestFit="1" customWidth="1"/>
    <col min="145" max="147" width="5" bestFit="1" customWidth="1"/>
    <col min="148" max="150" width="5.77734375" bestFit="1" customWidth="1"/>
    <col min="151" max="153" width="5" bestFit="1" customWidth="1"/>
    <col min="154" max="156" width="4.21875" bestFit="1" customWidth="1"/>
    <col min="157" max="159" width="4" bestFit="1" customWidth="1"/>
    <col min="160" max="168" width="4.21875" bestFit="1" customWidth="1"/>
    <col min="169" max="174" width="5.21875" bestFit="1" customWidth="1"/>
    <col min="175" max="177" width="8.88671875" customWidth="1"/>
    <col min="178" max="178" width="23.88671875" bestFit="1" customWidth="1"/>
    <col min="179" max="179" width="33.21875" bestFit="1" customWidth="1"/>
    <col min="180" max="180" width="50.77734375" bestFit="1" customWidth="1"/>
    <col min="181" max="181" width="40" bestFit="1" customWidth="1"/>
    <col min="182" max="182" width="47" bestFit="1" customWidth="1"/>
    <col min="183" max="183" width="45.21875" bestFit="1" customWidth="1"/>
    <col min="184" max="184" width="29.77734375" bestFit="1" customWidth="1"/>
    <col min="185" max="185" width="8.88671875" customWidth="1"/>
    <col min="186" max="16384" width="8.88671875" hidden="1"/>
  </cols>
  <sheetData>
    <row r="1" spans="1:184" x14ac:dyDescent="0.3">
      <c r="A1" s="29" t="s">
        <v>91</v>
      </c>
      <c r="B1" s="29"/>
      <c r="C1" s="29"/>
      <c r="D1" s="29"/>
      <c r="E1" s="29"/>
      <c r="F1" s="29"/>
      <c r="G1" s="29"/>
      <c r="H1" s="29"/>
      <c r="I1" s="29"/>
      <c r="J1" s="29" t="s">
        <v>58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 t="s">
        <v>57</v>
      </c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 t="s">
        <v>56</v>
      </c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 t="s">
        <v>55</v>
      </c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 t="s">
        <v>54</v>
      </c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 t="s">
        <v>53</v>
      </c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 t="s">
        <v>92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 t="s">
        <v>93</v>
      </c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30" t="s">
        <v>94</v>
      </c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1" t="s">
        <v>95</v>
      </c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2" t="s">
        <v>96</v>
      </c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V1" s="26" t="s">
        <v>202</v>
      </c>
      <c r="FW1" s="26" t="s">
        <v>203</v>
      </c>
      <c r="FX1" s="26" t="s">
        <v>204</v>
      </c>
      <c r="FY1" s="26" t="s">
        <v>205</v>
      </c>
      <c r="FZ1" s="26" t="s">
        <v>206</v>
      </c>
      <c r="GA1" s="26" t="s">
        <v>207</v>
      </c>
      <c r="GB1" s="26" t="s">
        <v>208</v>
      </c>
    </row>
    <row r="2" spans="1:184" x14ac:dyDescent="0.3">
      <c r="A2" s="12" t="s">
        <v>97</v>
      </c>
      <c r="B2" s="12" t="s">
        <v>98</v>
      </c>
      <c r="C2" s="12" t="s">
        <v>99</v>
      </c>
      <c r="D2" s="12" t="s">
        <v>100</v>
      </c>
      <c r="E2" s="12" t="s">
        <v>101</v>
      </c>
      <c r="F2" s="12" t="s">
        <v>102</v>
      </c>
      <c r="G2" s="12" t="s">
        <v>103</v>
      </c>
      <c r="H2" s="12" t="s">
        <v>104</v>
      </c>
      <c r="I2" s="12" t="s">
        <v>105</v>
      </c>
      <c r="J2" s="12" t="s">
        <v>106</v>
      </c>
      <c r="K2" s="12" t="s">
        <v>107</v>
      </c>
      <c r="L2" s="12" t="s">
        <v>108</v>
      </c>
      <c r="M2" s="12" t="s">
        <v>109</v>
      </c>
      <c r="N2" s="12" t="s">
        <v>110</v>
      </c>
      <c r="O2" s="12" t="s">
        <v>111</v>
      </c>
      <c r="P2" s="12" t="s">
        <v>112</v>
      </c>
      <c r="Q2" s="12" t="s">
        <v>113</v>
      </c>
      <c r="R2" s="12" t="s">
        <v>114</v>
      </c>
      <c r="S2" s="13" t="s">
        <v>115</v>
      </c>
      <c r="T2" s="13" t="s">
        <v>116</v>
      </c>
      <c r="U2" s="13" t="s">
        <v>117</v>
      </c>
      <c r="V2" s="12" t="s">
        <v>106</v>
      </c>
      <c r="W2" s="12" t="s">
        <v>107</v>
      </c>
      <c r="X2" s="12" t="s">
        <v>108</v>
      </c>
      <c r="Y2" s="12" t="s">
        <v>109</v>
      </c>
      <c r="Z2" s="12" t="s">
        <v>110</v>
      </c>
      <c r="AA2" s="12" t="s">
        <v>111</v>
      </c>
      <c r="AB2" s="12" t="s">
        <v>112</v>
      </c>
      <c r="AC2" s="12" t="s">
        <v>113</v>
      </c>
      <c r="AD2" s="12" t="s">
        <v>114</v>
      </c>
      <c r="AE2" s="13" t="s">
        <v>115</v>
      </c>
      <c r="AF2" s="13" t="s">
        <v>116</v>
      </c>
      <c r="AG2" s="13" t="s">
        <v>117</v>
      </c>
      <c r="AH2" s="12" t="s">
        <v>106</v>
      </c>
      <c r="AI2" s="12" t="s">
        <v>107</v>
      </c>
      <c r="AJ2" s="12" t="s">
        <v>108</v>
      </c>
      <c r="AK2" s="12" t="s">
        <v>109</v>
      </c>
      <c r="AL2" s="12" t="s">
        <v>110</v>
      </c>
      <c r="AM2" s="12" t="s">
        <v>111</v>
      </c>
      <c r="AN2" s="12" t="s">
        <v>112</v>
      </c>
      <c r="AO2" s="12" t="s">
        <v>113</v>
      </c>
      <c r="AP2" s="12" t="s">
        <v>114</v>
      </c>
      <c r="AQ2" s="13" t="s">
        <v>115</v>
      </c>
      <c r="AR2" s="13" t="s">
        <v>116</v>
      </c>
      <c r="AS2" s="13" t="s">
        <v>117</v>
      </c>
      <c r="AT2" s="12" t="s">
        <v>106</v>
      </c>
      <c r="AU2" s="12" t="s">
        <v>107</v>
      </c>
      <c r="AV2" s="12" t="s">
        <v>108</v>
      </c>
      <c r="AW2" s="12" t="s">
        <v>109</v>
      </c>
      <c r="AX2" s="12" t="s">
        <v>110</v>
      </c>
      <c r="AY2" s="12" t="s">
        <v>111</v>
      </c>
      <c r="AZ2" s="12" t="s">
        <v>112</v>
      </c>
      <c r="BA2" s="12" t="s">
        <v>113</v>
      </c>
      <c r="BB2" s="12" t="s">
        <v>114</v>
      </c>
      <c r="BC2" s="13" t="s">
        <v>115</v>
      </c>
      <c r="BD2" s="13" t="s">
        <v>116</v>
      </c>
      <c r="BE2" s="13" t="s">
        <v>117</v>
      </c>
      <c r="BF2" s="12" t="s">
        <v>106</v>
      </c>
      <c r="BG2" s="12" t="s">
        <v>107</v>
      </c>
      <c r="BH2" s="12" t="s">
        <v>108</v>
      </c>
      <c r="BI2" s="12" t="s">
        <v>109</v>
      </c>
      <c r="BJ2" s="12" t="s">
        <v>110</v>
      </c>
      <c r="BK2" s="12" t="s">
        <v>111</v>
      </c>
      <c r="BL2" s="12" t="s">
        <v>112</v>
      </c>
      <c r="BM2" s="12" t="s">
        <v>113</v>
      </c>
      <c r="BN2" s="12" t="s">
        <v>114</v>
      </c>
      <c r="BO2" s="13" t="s">
        <v>115</v>
      </c>
      <c r="BP2" s="13" t="s">
        <v>116</v>
      </c>
      <c r="BQ2" s="13" t="s">
        <v>117</v>
      </c>
      <c r="BR2" s="12" t="s">
        <v>106</v>
      </c>
      <c r="BS2" s="12" t="s">
        <v>107</v>
      </c>
      <c r="BT2" s="12" t="s">
        <v>108</v>
      </c>
      <c r="BU2" s="12" t="s">
        <v>109</v>
      </c>
      <c r="BV2" s="12" t="s">
        <v>110</v>
      </c>
      <c r="BW2" s="12" t="s">
        <v>111</v>
      </c>
      <c r="BX2" s="12" t="s">
        <v>112</v>
      </c>
      <c r="BY2" s="12" t="s">
        <v>113</v>
      </c>
      <c r="BZ2" s="12" t="s">
        <v>114</v>
      </c>
      <c r="CA2" s="13" t="s">
        <v>115</v>
      </c>
      <c r="CB2" s="13" t="s">
        <v>116</v>
      </c>
      <c r="CC2" s="13" t="s">
        <v>117</v>
      </c>
      <c r="CD2" s="12" t="s">
        <v>106</v>
      </c>
      <c r="CE2" s="12" t="s">
        <v>107</v>
      </c>
      <c r="CF2" s="12" t="s">
        <v>108</v>
      </c>
      <c r="CG2" s="12" t="s">
        <v>109</v>
      </c>
      <c r="CH2" s="12" t="s">
        <v>110</v>
      </c>
      <c r="CI2" s="12" t="s">
        <v>111</v>
      </c>
      <c r="CJ2" s="12" t="s">
        <v>112</v>
      </c>
      <c r="CK2" s="12" t="s">
        <v>113</v>
      </c>
      <c r="CL2" s="12" t="s">
        <v>114</v>
      </c>
      <c r="CM2" s="13" t="s">
        <v>115</v>
      </c>
      <c r="CN2" s="13" t="s">
        <v>116</v>
      </c>
      <c r="CO2" s="13" t="s">
        <v>117</v>
      </c>
      <c r="CP2" s="12" t="s">
        <v>106</v>
      </c>
      <c r="CQ2" s="12" t="s">
        <v>107</v>
      </c>
      <c r="CR2" s="12" t="s">
        <v>108</v>
      </c>
      <c r="CS2" s="12" t="s">
        <v>109</v>
      </c>
      <c r="CT2" s="12" t="s">
        <v>110</v>
      </c>
      <c r="CU2" s="12" t="s">
        <v>111</v>
      </c>
      <c r="CV2" s="12" t="s">
        <v>112</v>
      </c>
      <c r="CW2" s="12" t="s">
        <v>113</v>
      </c>
      <c r="CX2" s="12" t="s">
        <v>114</v>
      </c>
      <c r="CY2" s="13" t="s">
        <v>115</v>
      </c>
      <c r="CZ2" s="13" t="s">
        <v>116</v>
      </c>
      <c r="DA2" s="13" t="s">
        <v>117</v>
      </c>
      <c r="DB2" s="14" t="s">
        <v>118</v>
      </c>
      <c r="DC2" s="14" t="s">
        <v>119</v>
      </c>
      <c r="DD2" s="14" t="s">
        <v>120</v>
      </c>
      <c r="DE2" s="14" t="s">
        <v>121</v>
      </c>
      <c r="DF2" s="14" t="s">
        <v>122</v>
      </c>
      <c r="DG2" s="14" t="s">
        <v>123</v>
      </c>
      <c r="DH2" s="14" t="s">
        <v>124</v>
      </c>
      <c r="DI2" s="14" t="s">
        <v>125</v>
      </c>
      <c r="DJ2" s="14" t="s">
        <v>126</v>
      </c>
      <c r="DK2" s="14" t="s">
        <v>127</v>
      </c>
      <c r="DL2" s="14" t="s">
        <v>128</v>
      </c>
      <c r="DM2" s="14" t="s">
        <v>129</v>
      </c>
      <c r="DN2" s="14" t="s">
        <v>130</v>
      </c>
      <c r="DO2" s="14" t="s">
        <v>131</v>
      </c>
      <c r="DP2" s="14" t="s">
        <v>132</v>
      </c>
      <c r="DQ2" s="14" t="s">
        <v>133</v>
      </c>
      <c r="DR2" s="14" t="s">
        <v>134</v>
      </c>
      <c r="DS2" s="14" t="s">
        <v>135</v>
      </c>
      <c r="DT2" s="14" t="s">
        <v>136</v>
      </c>
      <c r="DU2" s="14" t="s">
        <v>137</v>
      </c>
      <c r="DV2" s="14" t="s">
        <v>138</v>
      </c>
      <c r="DW2" s="15" t="s">
        <v>139</v>
      </c>
      <c r="DX2" s="15" t="s">
        <v>140</v>
      </c>
      <c r="DY2" s="15" t="s">
        <v>141</v>
      </c>
      <c r="DZ2" s="15" t="s">
        <v>142</v>
      </c>
      <c r="EA2" s="15" t="s">
        <v>143</v>
      </c>
      <c r="EB2" s="15" t="s">
        <v>144</v>
      </c>
      <c r="EC2" s="15" t="s">
        <v>145</v>
      </c>
      <c r="ED2" s="15" t="s">
        <v>146</v>
      </c>
      <c r="EE2" s="15" t="s">
        <v>147</v>
      </c>
      <c r="EF2" s="15" t="s">
        <v>148</v>
      </c>
      <c r="EG2" s="15" t="s">
        <v>149</v>
      </c>
      <c r="EH2" s="15" t="s">
        <v>150</v>
      </c>
      <c r="EI2" s="15" t="s">
        <v>151</v>
      </c>
      <c r="EJ2" s="15" t="s">
        <v>152</v>
      </c>
      <c r="EK2" s="15" t="s">
        <v>153</v>
      </c>
      <c r="EL2" s="15" t="s">
        <v>154</v>
      </c>
      <c r="EM2" s="15" t="s">
        <v>155</v>
      </c>
      <c r="EN2" s="15" t="s">
        <v>156</v>
      </c>
      <c r="EO2" s="15" t="s">
        <v>157</v>
      </c>
      <c r="EP2" s="15" t="s">
        <v>158</v>
      </c>
      <c r="EQ2" s="15" t="s">
        <v>159</v>
      </c>
      <c r="ER2" s="15" t="s">
        <v>160</v>
      </c>
      <c r="ES2" s="15" t="s">
        <v>161</v>
      </c>
      <c r="ET2" s="15" t="s">
        <v>162</v>
      </c>
      <c r="EU2" s="15" t="s">
        <v>163</v>
      </c>
      <c r="EV2" s="15" t="s">
        <v>164</v>
      </c>
      <c r="EW2" s="15" t="s">
        <v>165</v>
      </c>
      <c r="EX2" s="15" t="s">
        <v>166</v>
      </c>
      <c r="EY2" s="15" t="s">
        <v>167</v>
      </c>
      <c r="EZ2" s="15" t="s">
        <v>168</v>
      </c>
      <c r="FA2" s="15" t="s">
        <v>169</v>
      </c>
      <c r="FB2" s="15" t="s">
        <v>170</v>
      </c>
      <c r="FC2" s="15" t="s">
        <v>171</v>
      </c>
      <c r="FD2" s="16" t="s">
        <v>172</v>
      </c>
      <c r="FE2" s="16" t="s">
        <v>173</v>
      </c>
      <c r="FF2" s="16" t="s">
        <v>174</v>
      </c>
      <c r="FG2" s="16" t="s">
        <v>175</v>
      </c>
      <c r="FH2" s="16" t="s">
        <v>176</v>
      </c>
      <c r="FI2" s="16" t="s">
        <v>177</v>
      </c>
      <c r="FJ2" s="16" t="s">
        <v>178</v>
      </c>
      <c r="FK2" s="16" t="s">
        <v>179</v>
      </c>
      <c r="FL2" s="16" t="s">
        <v>180</v>
      </c>
      <c r="FM2" s="16" t="s">
        <v>181</v>
      </c>
      <c r="FN2" s="16" t="s">
        <v>182</v>
      </c>
      <c r="FO2" s="16" t="s">
        <v>183</v>
      </c>
      <c r="FP2" s="16" t="s">
        <v>184</v>
      </c>
      <c r="FQ2" s="16" t="s">
        <v>185</v>
      </c>
      <c r="FR2" s="16" t="s">
        <v>186</v>
      </c>
      <c r="FV2" t="s">
        <v>199</v>
      </c>
      <c r="FW2" t="s">
        <v>209</v>
      </c>
      <c r="FX2" t="s">
        <v>210</v>
      </c>
      <c r="FY2" t="s">
        <v>211</v>
      </c>
      <c r="FZ2" t="s">
        <v>212</v>
      </c>
      <c r="GA2" t="s">
        <v>213</v>
      </c>
      <c r="GB2" t="s">
        <v>198</v>
      </c>
    </row>
    <row r="3" spans="1:184" x14ac:dyDescent="0.3">
      <c r="A3" s="17">
        <v>1</v>
      </c>
      <c r="B3" s="17" t="s">
        <v>81</v>
      </c>
      <c r="C3" s="17" t="s">
        <v>80</v>
      </c>
      <c r="D3" s="17">
        <v>1</v>
      </c>
      <c r="E3" s="17" t="str">
        <f>B3&amp;C3&amp;D3</f>
        <v>VIA1</v>
      </c>
      <c r="F3" s="17">
        <v>12345678901</v>
      </c>
      <c r="G3" s="17" t="s">
        <v>187</v>
      </c>
      <c r="H3" s="17" t="s">
        <v>188</v>
      </c>
      <c r="I3" s="18">
        <v>42250</v>
      </c>
      <c r="J3" s="17">
        <v>20</v>
      </c>
      <c r="K3" s="17">
        <v>19</v>
      </c>
      <c r="L3" s="17">
        <v>18</v>
      </c>
      <c r="M3" s="17">
        <v>17</v>
      </c>
      <c r="N3" s="17">
        <v>16</v>
      </c>
      <c r="O3" s="17">
        <v>15</v>
      </c>
      <c r="P3" s="17">
        <v>14</v>
      </c>
      <c r="Q3" s="17">
        <v>13</v>
      </c>
      <c r="R3" s="17">
        <v>12</v>
      </c>
      <c r="S3" s="17">
        <v>20</v>
      </c>
      <c r="T3" s="17">
        <v>30</v>
      </c>
      <c r="U3" s="17">
        <v>12</v>
      </c>
      <c r="V3" s="17">
        <v>11</v>
      </c>
      <c r="W3" s="17">
        <v>10</v>
      </c>
      <c r="X3" s="17">
        <v>9</v>
      </c>
      <c r="Y3" s="17">
        <v>8</v>
      </c>
      <c r="Z3" s="17">
        <v>7</v>
      </c>
      <c r="AA3" s="17">
        <v>6</v>
      </c>
      <c r="AB3" s="17">
        <v>5</v>
      </c>
      <c r="AC3" s="17">
        <v>4</v>
      </c>
      <c r="AD3" s="17">
        <v>3</v>
      </c>
      <c r="AE3" s="17">
        <v>19</v>
      </c>
      <c r="AF3" s="17">
        <v>29</v>
      </c>
      <c r="AG3" s="17">
        <v>49</v>
      </c>
      <c r="AH3" s="17"/>
      <c r="AI3" s="17"/>
      <c r="AJ3" s="17"/>
      <c r="AK3" s="17"/>
      <c r="AL3" s="17"/>
      <c r="AM3" s="17"/>
      <c r="AN3" s="17"/>
      <c r="AO3" s="17"/>
      <c r="AP3" s="17"/>
      <c r="AQ3" s="17">
        <v>20</v>
      </c>
      <c r="AR3" s="17">
        <v>25</v>
      </c>
      <c r="AS3" s="17">
        <v>30</v>
      </c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>
        <v>2</v>
      </c>
      <c r="BG3" s="17"/>
      <c r="BH3" s="17"/>
      <c r="BI3" s="17"/>
      <c r="BJ3" s="17"/>
      <c r="BK3" s="17"/>
      <c r="BL3" s="17"/>
      <c r="BM3" s="17"/>
      <c r="BN3" s="17">
        <v>1</v>
      </c>
      <c r="BO3" s="17">
        <v>18</v>
      </c>
      <c r="BP3" s="17">
        <v>28</v>
      </c>
      <c r="BQ3" s="17">
        <v>48</v>
      </c>
      <c r="BR3" s="17">
        <v>20</v>
      </c>
      <c r="BS3" s="17"/>
      <c r="BT3" s="17"/>
      <c r="BU3" s="17"/>
      <c r="BV3" s="17"/>
      <c r="BW3" s="17"/>
      <c r="BX3" s="17"/>
      <c r="BY3" s="17"/>
      <c r="BZ3" s="17">
        <v>19</v>
      </c>
      <c r="CA3" s="17">
        <v>17</v>
      </c>
      <c r="CB3" s="17">
        <v>27</v>
      </c>
      <c r="CC3" s="17">
        <v>47</v>
      </c>
      <c r="CD3" s="17">
        <v>18</v>
      </c>
      <c r="CE3" s="17"/>
      <c r="CF3" s="17"/>
      <c r="CG3" s="17"/>
      <c r="CH3" s="17"/>
      <c r="CI3" s="17"/>
      <c r="CJ3" s="17"/>
      <c r="CK3" s="17"/>
      <c r="CL3" s="17">
        <v>17</v>
      </c>
      <c r="CM3" s="17">
        <v>10</v>
      </c>
      <c r="CN3" s="17">
        <v>15</v>
      </c>
      <c r="CO3" s="17">
        <v>25</v>
      </c>
      <c r="CP3" s="17">
        <v>16</v>
      </c>
      <c r="CQ3" s="17"/>
      <c r="CR3" s="17"/>
      <c r="CS3" s="17"/>
      <c r="CT3" s="17"/>
      <c r="CU3" s="17"/>
      <c r="CV3" s="17"/>
      <c r="CW3" s="17"/>
      <c r="CX3" s="17">
        <v>15</v>
      </c>
      <c r="CY3" s="17">
        <v>9</v>
      </c>
      <c r="CZ3" s="17">
        <v>14</v>
      </c>
      <c r="DA3" s="17">
        <v>24</v>
      </c>
      <c r="DB3" s="19" t="s">
        <v>199</v>
      </c>
      <c r="DC3" s="19" t="s">
        <v>238</v>
      </c>
      <c r="DD3" s="19" t="s">
        <v>230</v>
      </c>
      <c r="DE3" s="19" t="s">
        <v>214</v>
      </c>
      <c r="DF3" s="19" t="s">
        <v>226</v>
      </c>
      <c r="DG3" s="19" t="s">
        <v>231</v>
      </c>
      <c r="DH3" s="19" t="s">
        <v>215</v>
      </c>
      <c r="DI3" s="19" t="s">
        <v>227</v>
      </c>
      <c r="DJ3" s="19" t="s">
        <v>191</v>
      </c>
      <c r="DK3" s="19" t="s">
        <v>222</v>
      </c>
      <c r="DL3" s="19" t="s">
        <v>197</v>
      </c>
      <c r="DM3" s="19" t="s">
        <v>232</v>
      </c>
      <c r="DN3" s="19" t="s">
        <v>223</v>
      </c>
      <c r="DO3" s="19" t="s">
        <v>223</v>
      </c>
      <c r="DP3" s="19" t="s">
        <v>217</v>
      </c>
      <c r="DQ3" s="19" t="s">
        <v>218</v>
      </c>
      <c r="DR3" s="19" t="s">
        <v>229</v>
      </c>
      <c r="DS3" s="19" t="s">
        <v>233</v>
      </c>
      <c r="DT3" s="19" t="s">
        <v>193</v>
      </c>
      <c r="DU3" s="19" t="s">
        <v>193</v>
      </c>
      <c r="DV3" s="19" t="s">
        <v>193</v>
      </c>
      <c r="DW3" s="17" t="s">
        <v>80</v>
      </c>
      <c r="DX3" s="17" t="s">
        <v>80</v>
      </c>
      <c r="DY3" s="17" t="s">
        <v>80</v>
      </c>
      <c r="DZ3" s="17" t="s">
        <v>80</v>
      </c>
      <c r="EA3" s="17" t="s">
        <v>80</v>
      </c>
      <c r="EB3" s="17" t="s">
        <v>80</v>
      </c>
      <c r="EC3" s="17" t="s">
        <v>80</v>
      </c>
      <c r="ED3" s="17" t="s">
        <v>80</v>
      </c>
      <c r="EE3" s="17" t="s">
        <v>80</v>
      </c>
      <c r="EF3" s="17" t="s">
        <v>80</v>
      </c>
      <c r="EG3" s="17" t="s">
        <v>80</v>
      </c>
      <c r="EH3" s="17" t="s">
        <v>80</v>
      </c>
      <c r="EI3" s="17" t="s">
        <v>80</v>
      </c>
      <c r="EJ3" s="17" t="s">
        <v>80</v>
      </c>
      <c r="EK3" s="17" t="s">
        <v>80</v>
      </c>
      <c r="EL3" s="17" t="s">
        <v>80</v>
      </c>
      <c r="EM3" s="17" t="s">
        <v>80</v>
      </c>
      <c r="EN3" s="17" t="s">
        <v>80</v>
      </c>
      <c r="EO3" s="17" t="s">
        <v>80</v>
      </c>
      <c r="EP3" s="17" t="s">
        <v>80</v>
      </c>
      <c r="EQ3" s="17" t="s">
        <v>80</v>
      </c>
      <c r="ER3" s="17" t="s">
        <v>80</v>
      </c>
      <c r="ES3" s="17" t="s">
        <v>80</v>
      </c>
      <c r="ET3" s="17" t="s">
        <v>80</v>
      </c>
      <c r="EU3" s="17" t="s">
        <v>80</v>
      </c>
      <c r="EV3" s="17" t="s">
        <v>80</v>
      </c>
      <c r="EW3" s="17" t="s">
        <v>80</v>
      </c>
      <c r="EX3" s="17" t="s">
        <v>80</v>
      </c>
      <c r="EY3" s="17" t="s">
        <v>80</v>
      </c>
      <c r="EZ3" s="17" t="s">
        <v>80</v>
      </c>
      <c r="FA3" s="17" t="s">
        <v>80</v>
      </c>
      <c r="FB3" s="17" t="s">
        <v>80</v>
      </c>
      <c r="FC3" s="17" t="s">
        <v>80</v>
      </c>
      <c r="FD3" s="17" t="s">
        <v>194</v>
      </c>
      <c r="FE3" s="17" t="s">
        <v>195</v>
      </c>
      <c r="FF3" s="17" t="s">
        <v>80</v>
      </c>
      <c r="FG3" s="17" t="s">
        <v>80</v>
      </c>
      <c r="FH3" s="17" t="s">
        <v>80</v>
      </c>
      <c r="FI3" s="17" t="s">
        <v>80</v>
      </c>
      <c r="FJ3" s="17" t="s">
        <v>80</v>
      </c>
      <c r="FK3" s="17" t="s">
        <v>80</v>
      </c>
      <c r="FL3" s="17" t="s">
        <v>80</v>
      </c>
      <c r="FM3" s="17" t="s">
        <v>80</v>
      </c>
      <c r="FN3" s="17" t="s">
        <v>80</v>
      </c>
      <c r="FO3" s="17" t="s">
        <v>80</v>
      </c>
      <c r="FP3" s="17" t="s">
        <v>80</v>
      </c>
      <c r="FQ3" s="17" t="s">
        <v>80</v>
      </c>
      <c r="FR3" s="17" t="s">
        <v>195</v>
      </c>
      <c r="FV3" t="s">
        <v>196</v>
      </c>
      <c r="FW3" t="s">
        <v>214</v>
      </c>
      <c r="FX3" t="s">
        <v>215</v>
      </c>
      <c r="FY3" t="s">
        <v>216</v>
      </c>
      <c r="FZ3" t="s">
        <v>217</v>
      </c>
      <c r="GA3" t="s">
        <v>218</v>
      </c>
      <c r="GB3" t="s">
        <v>219</v>
      </c>
    </row>
    <row r="4" spans="1:184" x14ac:dyDescent="0.3">
      <c r="A4" s="17">
        <v>2</v>
      </c>
      <c r="B4" s="17" t="s">
        <v>81</v>
      </c>
      <c r="C4" s="17" t="s">
        <v>80</v>
      </c>
      <c r="D4" s="17">
        <v>2</v>
      </c>
      <c r="E4" s="17" t="str">
        <f>B4&amp;C4&amp;D4</f>
        <v>VIA2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7" t="s">
        <v>80</v>
      </c>
      <c r="DX4" s="17" t="s">
        <v>80</v>
      </c>
      <c r="DY4" s="17" t="s">
        <v>194</v>
      </c>
      <c r="DZ4" s="17" t="s">
        <v>194</v>
      </c>
      <c r="EA4" s="17" t="s">
        <v>80</v>
      </c>
      <c r="EB4" s="17" t="s">
        <v>194</v>
      </c>
      <c r="EC4" s="17" t="s">
        <v>80</v>
      </c>
      <c r="ED4" s="17" t="s">
        <v>194</v>
      </c>
      <c r="EE4" s="17" t="s">
        <v>80</v>
      </c>
      <c r="EF4" s="17" t="s">
        <v>194</v>
      </c>
      <c r="EG4" s="17" t="s">
        <v>80</v>
      </c>
      <c r="EH4" s="17" t="s">
        <v>80</v>
      </c>
      <c r="EI4" s="17" t="s">
        <v>80</v>
      </c>
      <c r="EJ4" s="17" t="s">
        <v>194</v>
      </c>
      <c r="EK4" s="17" t="s">
        <v>194</v>
      </c>
      <c r="EL4" s="17" t="s">
        <v>80</v>
      </c>
      <c r="EM4" s="17" t="s">
        <v>194</v>
      </c>
      <c r="EN4" s="17" t="s">
        <v>80</v>
      </c>
      <c r="EO4" s="17" t="s">
        <v>194</v>
      </c>
      <c r="EP4" s="17" t="s">
        <v>80</v>
      </c>
      <c r="EQ4" s="17" t="s">
        <v>194</v>
      </c>
      <c r="ER4" s="17" t="s">
        <v>80</v>
      </c>
      <c r="ES4" s="17" t="s">
        <v>80</v>
      </c>
      <c r="ET4" s="17" t="s">
        <v>80</v>
      </c>
      <c r="EU4" s="17" t="s">
        <v>194</v>
      </c>
      <c r="EV4" s="17" t="s">
        <v>194</v>
      </c>
      <c r="EW4" s="17" t="s">
        <v>80</v>
      </c>
      <c r="EX4" s="17" t="s">
        <v>194</v>
      </c>
      <c r="EY4" s="17" t="s">
        <v>80</v>
      </c>
      <c r="EZ4" s="17" t="s">
        <v>194</v>
      </c>
      <c r="FA4" s="17" t="s">
        <v>80</v>
      </c>
      <c r="FB4" s="17" t="s">
        <v>194</v>
      </c>
      <c r="FC4" s="17" t="s">
        <v>80</v>
      </c>
      <c r="FD4" s="17" t="s">
        <v>194</v>
      </c>
      <c r="FE4" s="17" t="s">
        <v>80</v>
      </c>
      <c r="FF4" s="17" t="s">
        <v>194</v>
      </c>
      <c r="FG4" s="17" t="s">
        <v>80</v>
      </c>
      <c r="FH4" s="17" t="s">
        <v>80</v>
      </c>
      <c r="FI4" s="17" t="s">
        <v>80</v>
      </c>
      <c r="FJ4" s="17" t="s">
        <v>194</v>
      </c>
      <c r="FK4" s="17" t="s">
        <v>194</v>
      </c>
      <c r="FL4" s="17" t="s">
        <v>80</v>
      </c>
      <c r="FM4" s="17" t="s">
        <v>194</v>
      </c>
      <c r="FN4" s="17" t="s">
        <v>80</v>
      </c>
      <c r="FO4" s="17" t="s">
        <v>194</v>
      </c>
      <c r="FP4" s="17" t="s">
        <v>80</v>
      </c>
      <c r="FQ4" s="17" t="s">
        <v>194</v>
      </c>
      <c r="FR4" s="17" t="s">
        <v>80</v>
      </c>
      <c r="FV4" t="s">
        <v>189</v>
      </c>
      <c r="FW4" t="s">
        <v>220</v>
      </c>
      <c r="FX4" t="s">
        <v>221</v>
      </c>
      <c r="FY4" t="s">
        <v>222</v>
      </c>
      <c r="FZ4" t="s">
        <v>223</v>
      </c>
      <c r="GA4" t="s">
        <v>224</v>
      </c>
      <c r="GB4" t="s">
        <v>201</v>
      </c>
    </row>
    <row r="5" spans="1:184" x14ac:dyDescent="0.3">
      <c r="A5" s="17">
        <v>3</v>
      </c>
      <c r="B5" s="17"/>
      <c r="C5" s="17"/>
      <c r="D5" s="17"/>
      <c r="E5" s="17" t="str">
        <f t="shared" ref="E5:E68" si="0">B5&amp;C5&amp;D5</f>
        <v/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7" t="s">
        <v>194</v>
      </c>
      <c r="DX5" s="17" t="s">
        <v>80</v>
      </c>
      <c r="DY5" s="17" t="s">
        <v>80</v>
      </c>
      <c r="DZ5" s="17" t="s">
        <v>194</v>
      </c>
      <c r="EA5" s="17" t="s">
        <v>194</v>
      </c>
      <c r="EB5" s="17" t="s">
        <v>80</v>
      </c>
      <c r="EC5" s="17" t="s">
        <v>194</v>
      </c>
      <c r="ED5" s="17" t="s">
        <v>80</v>
      </c>
      <c r="EE5" s="17" t="s">
        <v>194</v>
      </c>
      <c r="EF5" s="17" t="s">
        <v>80</v>
      </c>
      <c r="EG5" s="17" t="s">
        <v>80</v>
      </c>
      <c r="EH5" s="17" t="s">
        <v>194</v>
      </c>
      <c r="EI5" s="17" t="s">
        <v>80</v>
      </c>
      <c r="EJ5" s="17" t="s">
        <v>80</v>
      </c>
      <c r="EK5" s="17" t="s">
        <v>194</v>
      </c>
      <c r="EL5" s="17" t="s">
        <v>194</v>
      </c>
      <c r="EM5" s="17" t="s">
        <v>80</v>
      </c>
      <c r="EN5" s="17" t="s">
        <v>194</v>
      </c>
      <c r="EO5" s="17" t="s">
        <v>80</v>
      </c>
      <c r="EP5" s="17" t="s">
        <v>194</v>
      </c>
      <c r="EQ5" s="17" t="s">
        <v>80</v>
      </c>
      <c r="ER5" s="17" t="s">
        <v>80</v>
      </c>
      <c r="ES5" s="17" t="s">
        <v>194</v>
      </c>
      <c r="ET5" s="17" t="s">
        <v>80</v>
      </c>
      <c r="EU5" s="17" t="s">
        <v>80</v>
      </c>
      <c r="EV5" s="17" t="s">
        <v>194</v>
      </c>
      <c r="EW5" s="17" t="s">
        <v>194</v>
      </c>
      <c r="EX5" s="17" t="s">
        <v>80</v>
      </c>
      <c r="EY5" s="17" t="s">
        <v>194</v>
      </c>
      <c r="EZ5" s="17" t="s">
        <v>80</v>
      </c>
      <c r="FA5" s="17" t="s">
        <v>194</v>
      </c>
      <c r="FB5" s="17" t="s">
        <v>80</v>
      </c>
      <c r="FC5" s="17" t="s">
        <v>80</v>
      </c>
      <c r="FD5" s="17" t="s">
        <v>80</v>
      </c>
      <c r="FE5" s="17" t="s">
        <v>194</v>
      </c>
      <c r="FF5" s="17" t="s">
        <v>80</v>
      </c>
      <c r="FG5" s="17" t="s">
        <v>80</v>
      </c>
      <c r="FH5" s="17" t="s">
        <v>194</v>
      </c>
      <c r="FI5" s="17" t="s">
        <v>80</v>
      </c>
      <c r="FJ5" s="17" t="s">
        <v>80</v>
      </c>
      <c r="FK5" s="17" t="s">
        <v>194</v>
      </c>
      <c r="FL5" s="17" t="s">
        <v>194</v>
      </c>
      <c r="FM5" s="17" t="s">
        <v>80</v>
      </c>
      <c r="FN5" s="17" t="s">
        <v>194</v>
      </c>
      <c r="FO5" s="17" t="s">
        <v>80</v>
      </c>
      <c r="FP5" s="17" t="s">
        <v>194</v>
      </c>
      <c r="FQ5" s="17" t="s">
        <v>80</v>
      </c>
      <c r="FR5" s="17" t="s">
        <v>80</v>
      </c>
      <c r="FV5" t="s">
        <v>225</v>
      </c>
      <c r="FW5" t="s">
        <v>226</v>
      </c>
      <c r="FX5" t="s">
        <v>227</v>
      </c>
      <c r="FY5" t="s">
        <v>197</v>
      </c>
      <c r="FZ5" t="s">
        <v>228</v>
      </c>
      <c r="GA5" t="s">
        <v>229</v>
      </c>
      <c r="GB5" t="s">
        <v>193</v>
      </c>
    </row>
    <row r="6" spans="1:184" x14ac:dyDescent="0.3">
      <c r="A6" s="17">
        <v>4</v>
      </c>
      <c r="B6" s="17"/>
      <c r="C6" s="17"/>
      <c r="D6" s="17"/>
      <c r="E6" s="17" t="str">
        <f t="shared" si="0"/>
        <v/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7" t="s">
        <v>80</v>
      </c>
      <c r="DX6" s="17" t="s">
        <v>80</v>
      </c>
      <c r="DY6" s="17" t="s">
        <v>194</v>
      </c>
      <c r="DZ6" s="17" t="s">
        <v>194</v>
      </c>
      <c r="EA6" s="17" t="s">
        <v>80</v>
      </c>
      <c r="EB6" s="17" t="s">
        <v>194</v>
      </c>
      <c r="EC6" s="17" t="s">
        <v>80</v>
      </c>
      <c r="ED6" s="17" t="s">
        <v>194</v>
      </c>
      <c r="EE6" s="17" t="s">
        <v>80</v>
      </c>
      <c r="EF6" s="17" t="s">
        <v>194</v>
      </c>
      <c r="EG6" s="17" t="s">
        <v>80</v>
      </c>
      <c r="EH6" s="17" t="s">
        <v>80</v>
      </c>
      <c r="EI6" s="17" t="s">
        <v>80</v>
      </c>
      <c r="EJ6" s="17" t="s">
        <v>194</v>
      </c>
      <c r="EK6" s="17" t="s">
        <v>194</v>
      </c>
      <c r="EL6" s="17" t="s">
        <v>80</v>
      </c>
      <c r="EM6" s="17" t="s">
        <v>194</v>
      </c>
      <c r="EN6" s="17" t="s">
        <v>80</v>
      </c>
      <c r="EO6" s="17" t="s">
        <v>194</v>
      </c>
      <c r="EP6" s="17" t="s">
        <v>80</v>
      </c>
      <c r="EQ6" s="17" t="s">
        <v>194</v>
      </c>
      <c r="ER6" s="17" t="s">
        <v>80</v>
      </c>
      <c r="ES6" s="17" t="s">
        <v>80</v>
      </c>
      <c r="ET6" s="17" t="s">
        <v>80</v>
      </c>
      <c r="EU6" s="17" t="s">
        <v>194</v>
      </c>
      <c r="EV6" s="17" t="s">
        <v>194</v>
      </c>
      <c r="EW6" s="17" t="s">
        <v>80</v>
      </c>
      <c r="EX6" s="17" t="s">
        <v>194</v>
      </c>
      <c r="EY6" s="17" t="s">
        <v>80</v>
      </c>
      <c r="EZ6" s="17" t="s">
        <v>194</v>
      </c>
      <c r="FA6" s="17" t="s">
        <v>80</v>
      </c>
      <c r="FB6" s="17" t="s">
        <v>194</v>
      </c>
      <c r="FC6" s="17" t="s">
        <v>80</v>
      </c>
      <c r="FD6" s="17" t="s">
        <v>194</v>
      </c>
      <c r="FE6" s="17" t="s">
        <v>80</v>
      </c>
      <c r="FF6" s="17" t="s">
        <v>194</v>
      </c>
      <c r="FG6" s="17" t="s">
        <v>80</v>
      </c>
      <c r="FH6" s="17" t="s">
        <v>80</v>
      </c>
      <c r="FI6" s="17" t="s">
        <v>80</v>
      </c>
      <c r="FJ6" s="17" t="s">
        <v>194</v>
      </c>
      <c r="FK6" s="17" t="s">
        <v>194</v>
      </c>
      <c r="FL6" s="17" t="s">
        <v>80</v>
      </c>
      <c r="FM6" s="17" t="s">
        <v>194</v>
      </c>
      <c r="FN6" s="17" t="s">
        <v>80</v>
      </c>
      <c r="FO6" s="17" t="s">
        <v>194</v>
      </c>
      <c r="FP6" s="17" t="s">
        <v>80</v>
      </c>
      <c r="FQ6" s="17" t="s">
        <v>194</v>
      </c>
      <c r="FR6" s="17" t="s">
        <v>80</v>
      </c>
      <c r="FV6" t="s">
        <v>230</v>
      </c>
      <c r="FW6" t="s">
        <v>231</v>
      </c>
      <c r="FX6" t="s">
        <v>191</v>
      </c>
      <c r="FY6" t="s">
        <v>232</v>
      </c>
      <c r="GA6" t="s">
        <v>233</v>
      </c>
    </row>
    <row r="7" spans="1:184" x14ac:dyDescent="0.3">
      <c r="A7" s="17">
        <v>5</v>
      </c>
      <c r="B7" s="17"/>
      <c r="C7" s="17"/>
      <c r="D7" s="17"/>
      <c r="E7" s="17" t="str">
        <f t="shared" si="0"/>
        <v/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7" t="s">
        <v>194</v>
      </c>
      <c r="DX7" s="17" t="s">
        <v>80</v>
      </c>
      <c r="DY7" s="17" t="s">
        <v>80</v>
      </c>
      <c r="DZ7" s="17" t="s">
        <v>194</v>
      </c>
      <c r="EA7" s="17" t="s">
        <v>194</v>
      </c>
      <c r="EB7" s="17" t="s">
        <v>80</v>
      </c>
      <c r="EC7" s="17" t="s">
        <v>194</v>
      </c>
      <c r="ED7" s="17" t="s">
        <v>80</v>
      </c>
      <c r="EE7" s="17" t="s">
        <v>194</v>
      </c>
      <c r="EF7" s="17" t="s">
        <v>80</v>
      </c>
      <c r="EG7" s="17" t="s">
        <v>80</v>
      </c>
      <c r="EH7" s="17" t="s">
        <v>194</v>
      </c>
      <c r="EI7" s="17" t="s">
        <v>80</v>
      </c>
      <c r="EJ7" s="17" t="s">
        <v>80</v>
      </c>
      <c r="EK7" s="17" t="s">
        <v>194</v>
      </c>
      <c r="EL7" s="17" t="s">
        <v>194</v>
      </c>
      <c r="EM7" s="17" t="s">
        <v>80</v>
      </c>
      <c r="EN7" s="17" t="s">
        <v>194</v>
      </c>
      <c r="EO7" s="17" t="s">
        <v>80</v>
      </c>
      <c r="EP7" s="17" t="s">
        <v>194</v>
      </c>
      <c r="EQ7" s="17" t="s">
        <v>80</v>
      </c>
      <c r="ER7" s="17" t="s">
        <v>80</v>
      </c>
      <c r="ES7" s="17" t="s">
        <v>194</v>
      </c>
      <c r="ET7" s="17" t="s">
        <v>80</v>
      </c>
      <c r="EU7" s="17" t="s">
        <v>80</v>
      </c>
      <c r="EV7" s="17" t="s">
        <v>194</v>
      </c>
      <c r="EW7" s="17" t="s">
        <v>194</v>
      </c>
      <c r="EX7" s="17" t="s">
        <v>80</v>
      </c>
      <c r="EY7" s="17" t="s">
        <v>194</v>
      </c>
      <c r="EZ7" s="17" t="s">
        <v>80</v>
      </c>
      <c r="FA7" s="17" t="s">
        <v>194</v>
      </c>
      <c r="FB7" s="17" t="s">
        <v>80</v>
      </c>
      <c r="FC7" s="17" t="s">
        <v>80</v>
      </c>
      <c r="FD7" s="17" t="s">
        <v>80</v>
      </c>
      <c r="FE7" s="17" t="s">
        <v>194</v>
      </c>
      <c r="FF7" s="17" t="s">
        <v>80</v>
      </c>
      <c r="FG7" s="17" t="s">
        <v>80</v>
      </c>
      <c r="FH7" s="17" t="s">
        <v>194</v>
      </c>
      <c r="FI7" s="17" t="s">
        <v>80</v>
      </c>
      <c r="FJ7" s="17" t="s">
        <v>80</v>
      </c>
      <c r="FK7" s="17" t="s">
        <v>194</v>
      </c>
      <c r="FL7" s="17" t="s">
        <v>194</v>
      </c>
      <c r="FM7" s="17" t="s">
        <v>80</v>
      </c>
      <c r="FN7" s="17" t="s">
        <v>194</v>
      </c>
      <c r="FO7" s="17" t="s">
        <v>80</v>
      </c>
      <c r="FP7" s="17" t="s">
        <v>194</v>
      </c>
      <c r="FQ7" s="17" t="s">
        <v>80</v>
      </c>
      <c r="FR7" s="17" t="s">
        <v>80</v>
      </c>
      <c r="FV7" t="s">
        <v>234</v>
      </c>
      <c r="FW7" t="s">
        <v>235</v>
      </c>
      <c r="FX7" t="s">
        <v>236</v>
      </c>
      <c r="FY7" t="s">
        <v>237</v>
      </c>
      <c r="GA7" t="s">
        <v>192</v>
      </c>
    </row>
    <row r="8" spans="1:184" x14ac:dyDescent="0.3">
      <c r="A8" s="17">
        <v>6</v>
      </c>
      <c r="B8" s="17"/>
      <c r="C8" s="17"/>
      <c r="D8" s="17"/>
      <c r="E8" s="17" t="str">
        <f t="shared" si="0"/>
        <v/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V8" t="s">
        <v>238</v>
      </c>
      <c r="FW8" t="s">
        <v>239</v>
      </c>
      <c r="FX8" t="s">
        <v>240</v>
      </c>
      <c r="GA8" t="s">
        <v>241</v>
      </c>
    </row>
    <row r="9" spans="1:184" x14ac:dyDescent="0.3">
      <c r="A9" s="17">
        <v>7</v>
      </c>
      <c r="B9" s="17"/>
      <c r="C9" s="17"/>
      <c r="D9" s="17"/>
      <c r="E9" s="17" t="str">
        <f t="shared" si="0"/>
        <v/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V9" t="s">
        <v>242</v>
      </c>
      <c r="FW9" t="s">
        <v>243</v>
      </c>
      <c r="FX9" t="s">
        <v>244</v>
      </c>
      <c r="GA9" t="s">
        <v>245</v>
      </c>
    </row>
    <row r="10" spans="1:184" x14ac:dyDescent="0.3">
      <c r="A10" s="17">
        <v>8</v>
      </c>
      <c r="B10" s="17"/>
      <c r="C10" s="17"/>
      <c r="D10" s="17"/>
      <c r="E10" s="17" t="str">
        <f t="shared" si="0"/>
        <v/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W10" t="s">
        <v>246</v>
      </c>
      <c r="FX10" t="s">
        <v>247</v>
      </c>
      <c r="GA10" t="s">
        <v>248</v>
      </c>
    </row>
    <row r="11" spans="1:184" x14ac:dyDescent="0.3">
      <c r="A11" s="17">
        <v>9</v>
      </c>
      <c r="B11" s="17"/>
      <c r="C11" s="17"/>
      <c r="D11" s="17"/>
      <c r="E11" s="17" t="str">
        <f t="shared" si="0"/>
        <v/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W11" t="s">
        <v>190</v>
      </c>
      <c r="FX11" t="s">
        <v>249</v>
      </c>
      <c r="GA11" t="s">
        <v>250</v>
      </c>
    </row>
    <row r="12" spans="1:184" x14ac:dyDescent="0.3">
      <c r="A12" s="17">
        <v>10</v>
      </c>
      <c r="B12" s="17"/>
      <c r="C12" s="17"/>
      <c r="D12" s="17"/>
      <c r="E12" s="17" t="str">
        <f t="shared" si="0"/>
        <v/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W12" t="s">
        <v>251</v>
      </c>
      <c r="FX12" t="s">
        <v>252</v>
      </c>
      <c r="GA12" t="s">
        <v>253</v>
      </c>
    </row>
    <row r="13" spans="1:184" x14ac:dyDescent="0.3">
      <c r="A13" s="17">
        <v>11</v>
      </c>
      <c r="B13" s="17"/>
      <c r="C13" s="17"/>
      <c r="D13" s="17"/>
      <c r="E13" s="17" t="str">
        <f t="shared" si="0"/>
        <v/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W13" t="s">
        <v>254</v>
      </c>
      <c r="FX13" t="s">
        <v>255</v>
      </c>
      <c r="GA13" t="s">
        <v>256</v>
      </c>
    </row>
    <row r="14" spans="1:184" x14ac:dyDescent="0.3">
      <c r="A14" s="17">
        <v>12</v>
      </c>
      <c r="B14" s="17"/>
      <c r="C14" s="17"/>
      <c r="D14" s="17"/>
      <c r="E14" s="17" t="str">
        <f t="shared" si="0"/>
        <v/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W14" t="s">
        <v>257</v>
      </c>
      <c r="FX14" t="s">
        <v>200</v>
      </c>
      <c r="GA14" t="s">
        <v>258</v>
      </c>
    </row>
    <row r="15" spans="1:184" x14ac:dyDescent="0.3">
      <c r="A15" s="17">
        <v>13</v>
      </c>
      <c r="B15" s="17"/>
      <c r="C15" s="17"/>
      <c r="D15" s="17"/>
      <c r="E15" s="17" t="str">
        <f t="shared" si="0"/>
        <v/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W15" t="s">
        <v>259</v>
      </c>
      <c r="FX15" t="s">
        <v>260</v>
      </c>
      <c r="GA15" t="s">
        <v>261</v>
      </c>
    </row>
    <row r="16" spans="1:184" x14ac:dyDescent="0.3">
      <c r="A16" s="17">
        <v>14</v>
      </c>
      <c r="B16" s="17"/>
      <c r="C16" s="17"/>
      <c r="D16" s="17"/>
      <c r="E16" s="17" t="str">
        <f t="shared" si="0"/>
        <v/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W16" t="s">
        <v>262</v>
      </c>
      <c r="FX16" t="s">
        <v>263</v>
      </c>
      <c r="GA16" t="s">
        <v>264</v>
      </c>
    </row>
    <row r="17" spans="1:180" x14ac:dyDescent="0.3">
      <c r="A17" s="17">
        <v>15</v>
      </c>
      <c r="B17" s="17"/>
      <c r="C17" s="17"/>
      <c r="D17" s="17"/>
      <c r="E17" s="17" t="str">
        <f t="shared" si="0"/>
        <v/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W17" t="s">
        <v>265</v>
      </c>
      <c r="FX17" t="s">
        <v>266</v>
      </c>
    </row>
    <row r="18" spans="1:180" x14ac:dyDescent="0.3">
      <c r="A18" s="17">
        <v>16</v>
      </c>
      <c r="B18" s="17"/>
      <c r="C18" s="17"/>
      <c r="D18" s="17"/>
      <c r="E18" s="17" t="str">
        <f t="shared" si="0"/>
        <v/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W18" t="s">
        <v>267</v>
      </c>
      <c r="FX18" t="s">
        <v>268</v>
      </c>
    </row>
    <row r="19" spans="1:180" x14ac:dyDescent="0.3">
      <c r="A19" s="17">
        <v>17</v>
      </c>
      <c r="B19" s="17"/>
      <c r="C19" s="17"/>
      <c r="D19" s="17"/>
      <c r="E19" s="17" t="str">
        <f t="shared" si="0"/>
        <v/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W19" t="s">
        <v>269</v>
      </c>
      <c r="FX19" t="s">
        <v>270</v>
      </c>
    </row>
    <row r="20" spans="1:180" x14ac:dyDescent="0.3">
      <c r="A20" s="17">
        <v>18</v>
      </c>
      <c r="B20" s="17"/>
      <c r="C20" s="17"/>
      <c r="D20" s="17"/>
      <c r="E20" s="17" t="str">
        <f t="shared" si="0"/>
        <v/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W20" t="s">
        <v>271</v>
      </c>
      <c r="FX20" t="s">
        <v>272</v>
      </c>
    </row>
    <row r="21" spans="1:180" x14ac:dyDescent="0.3">
      <c r="A21" s="17">
        <v>19</v>
      </c>
      <c r="B21" s="17"/>
      <c r="C21" s="17"/>
      <c r="D21" s="17"/>
      <c r="E21" s="17" t="str">
        <f t="shared" si="0"/>
        <v/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W21" t="s">
        <v>273</v>
      </c>
      <c r="FX21" t="s">
        <v>274</v>
      </c>
    </row>
    <row r="22" spans="1:180" x14ac:dyDescent="0.3">
      <c r="A22" s="17">
        <v>20</v>
      </c>
      <c r="B22" s="17"/>
      <c r="C22" s="17"/>
      <c r="D22" s="17"/>
      <c r="E22" s="17" t="str">
        <f t="shared" si="0"/>
        <v/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W22" t="s">
        <v>275</v>
      </c>
      <c r="FX22" t="s">
        <v>276</v>
      </c>
    </row>
    <row r="23" spans="1:180" x14ac:dyDescent="0.3">
      <c r="A23" s="17">
        <v>21</v>
      </c>
      <c r="B23" s="17"/>
      <c r="C23" s="17"/>
      <c r="D23" s="17"/>
      <c r="E23" s="17" t="str">
        <f t="shared" si="0"/>
        <v/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W23" t="s">
        <v>277</v>
      </c>
      <c r="FX23" t="s">
        <v>278</v>
      </c>
    </row>
    <row r="24" spans="1:180" x14ac:dyDescent="0.3">
      <c r="A24" s="17">
        <v>22</v>
      </c>
      <c r="B24" s="17"/>
      <c r="C24" s="17"/>
      <c r="D24" s="17"/>
      <c r="E24" s="17" t="str">
        <f t="shared" si="0"/>
        <v/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X24" t="s">
        <v>279</v>
      </c>
    </row>
    <row r="25" spans="1:180" x14ac:dyDescent="0.3">
      <c r="A25" s="17">
        <v>23</v>
      </c>
      <c r="B25" s="17"/>
      <c r="C25" s="17"/>
      <c r="D25" s="17"/>
      <c r="E25" s="17" t="str">
        <f t="shared" si="0"/>
        <v/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X25" t="s">
        <v>280</v>
      </c>
    </row>
    <row r="26" spans="1:180" x14ac:dyDescent="0.3">
      <c r="A26" s="17">
        <v>24</v>
      </c>
      <c r="B26" s="17"/>
      <c r="C26" s="17"/>
      <c r="D26" s="17"/>
      <c r="E26" s="17" t="str">
        <f t="shared" si="0"/>
        <v/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X26" t="s">
        <v>281</v>
      </c>
    </row>
    <row r="27" spans="1:180" x14ac:dyDescent="0.3">
      <c r="A27" s="17">
        <v>25</v>
      </c>
      <c r="B27" s="17"/>
      <c r="C27" s="17"/>
      <c r="D27" s="17"/>
      <c r="E27" s="17" t="str">
        <f t="shared" si="0"/>
        <v/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</row>
    <row r="28" spans="1:180" x14ac:dyDescent="0.3">
      <c r="A28" s="17">
        <v>26</v>
      </c>
      <c r="B28" s="17"/>
      <c r="C28" s="17"/>
      <c r="D28" s="17"/>
      <c r="E28" s="17" t="str">
        <f t="shared" si="0"/>
        <v/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</row>
    <row r="29" spans="1:180" x14ac:dyDescent="0.3">
      <c r="A29" s="17">
        <v>27</v>
      </c>
      <c r="B29" s="17"/>
      <c r="C29" s="17"/>
      <c r="D29" s="17"/>
      <c r="E29" s="17" t="str">
        <f t="shared" si="0"/>
        <v/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</row>
    <row r="30" spans="1:180" x14ac:dyDescent="0.3">
      <c r="A30" s="17">
        <v>28</v>
      </c>
      <c r="B30" s="17"/>
      <c r="C30" s="17"/>
      <c r="D30" s="17"/>
      <c r="E30" s="17" t="str">
        <f t="shared" si="0"/>
        <v/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</row>
    <row r="31" spans="1:180" x14ac:dyDescent="0.3">
      <c r="A31" s="17">
        <v>29</v>
      </c>
      <c r="B31" s="17"/>
      <c r="C31" s="17"/>
      <c r="D31" s="17"/>
      <c r="E31" s="17" t="str">
        <f t="shared" si="0"/>
        <v/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</row>
    <row r="32" spans="1:180" x14ac:dyDescent="0.3">
      <c r="A32" s="17">
        <v>30</v>
      </c>
      <c r="B32" s="17"/>
      <c r="C32" s="17"/>
      <c r="D32" s="17"/>
      <c r="E32" s="17" t="str">
        <f t="shared" si="0"/>
        <v/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</row>
    <row r="33" spans="1:174" x14ac:dyDescent="0.3">
      <c r="A33" s="17">
        <v>31</v>
      </c>
      <c r="B33" s="17"/>
      <c r="C33" s="17"/>
      <c r="D33" s="17"/>
      <c r="E33" s="17" t="str">
        <f t="shared" si="0"/>
        <v/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</row>
    <row r="34" spans="1:174" x14ac:dyDescent="0.3">
      <c r="A34" s="17">
        <v>32</v>
      </c>
      <c r="B34" s="17"/>
      <c r="C34" s="17"/>
      <c r="D34" s="17"/>
      <c r="E34" s="17" t="str">
        <f t="shared" si="0"/>
        <v/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</row>
    <row r="35" spans="1:174" x14ac:dyDescent="0.3">
      <c r="A35" s="17">
        <v>33</v>
      </c>
      <c r="B35" s="17"/>
      <c r="C35" s="17"/>
      <c r="D35" s="17"/>
      <c r="E35" s="17" t="str">
        <f t="shared" si="0"/>
        <v/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</row>
    <row r="36" spans="1:174" x14ac:dyDescent="0.3">
      <c r="A36" s="17">
        <v>34</v>
      </c>
      <c r="B36" s="17"/>
      <c r="C36" s="17"/>
      <c r="D36" s="17"/>
      <c r="E36" s="17" t="str">
        <f t="shared" si="0"/>
        <v/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</row>
    <row r="37" spans="1:174" x14ac:dyDescent="0.3">
      <c r="A37" s="17">
        <v>35</v>
      </c>
      <c r="B37" s="17"/>
      <c r="C37" s="17"/>
      <c r="D37" s="17"/>
      <c r="E37" s="17" t="str">
        <f t="shared" si="0"/>
        <v/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</row>
    <row r="38" spans="1:174" x14ac:dyDescent="0.3">
      <c r="A38" s="17">
        <v>36</v>
      </c>
      <c r="B38" s="17"/>
      <c r="C38" s="17"/>
      <c r="D38" s="17"/>
      <c r="E38" s="17" t="str">
        <f t="shared" si="0"/>
        <v/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</row>
    <row r="39" spans="1:174" x14ac:dyDescent="0.3">
      <c r="A39" s="17">
        <v>37</v>
      </c>
      <c r="B39" s="17"/>
      <c r="C39" s="17"/>
      <c r="D39" s="17"/>
      <c r="E39" s="17" t="str">
        <f t="shared" si="0"/>
        <v/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</row>
    <row r="40" spans="1:174" x14ac:dyDescent="0.3">
      <c r="A40" s="17">
        <v>38</v>
      </c>
      <c r="B40" s="17"/>
      <c r="C40" s="17"/>
      <c r="D40" s="17"/>
      <c r="E40" s="17" t="str">
        <f t="shared" si="0"/>
        <v/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</row>
    <row r="41" spans="1:174" x14ac:dyDescent="0.3">
      <c r="A41" s="17">
        <v>39</v>
      </c>
      <c r="B41" s="17"/>
      <c r="C41" s="17"/>
      <c r="D41" s="17"/>
      <c r="E41" s="17" t="str">
        <f t="shared" si="0"/>
        <v/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</row>
    <row r="42" spans="1:174" x14ac:dyDescent="0.3">
      <c r="A42" s="17">
        <v>40</v>
      </c>
      <c r="B42" s="17"/>
      <c r="C42" s="17"/>
      <c r="D42" s="17"/>
      <c r="E42" s="17" t="str">
        <f t="shared" si="0"/>
        <v/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</row>
    <row r="43" spans="1:174" x14ac:dyDescent="0.3">
      <c r="A43" s="17">
        <v>41</v>
      </c>
      <c r="B43" s="17"/>
      <c r="C43" s="17"/>
      <c r="D43" s="17"/>
      <c r="E43" s="17" t="str">
        <f t="shared" si="0"/>
        <v/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</row>
    <row r="44" spans="1:174" x14ac:dyDescent="0.3">
      <c r="A44" s="17">
        <v>42</v>
      </c>
      <c r="B44" s="17"/>
      <c r="C44" s="17"/>
      <c r="D44" s="17"/>
      <c r="E44" s="17" t="str">
        <f t="shared" si="0"/>
        <v/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</row>
    <row r="45" spans="1:174" x14ac:dyDescent="0.3">
      <c r="A45" s="17">
        <v>43</v>
      </c>
      <c r="B45" s="17"/>
      <c r="C45" s="17"/>
      <c r="D45" s="17"/>
      <c r="E45" s="17" t="str">
        <f t="shared" si="0"/>
        <v/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</row>
    <row r="46" spans="1:174" x14ac:dyDescent="0.3">
      <c r="A46" s="17">
        <v>44</v>
      </c>
      <c r="B46" s="17"/>
      <c r="C46" s="17"/>
      <c r="D46" s="17"/>
      <c r="E46" s="17" t="str">
        <f t="shared" si="0"/>
        <v/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</row>
    <row r="47" spans="1:174" x14ac:dyDescent="0.3">
      <c r="A47" s="17">
        <v>45</v>
      </c>
      <c r="B47" s="17"/>
      <c r="C47" s="17"/>
      <c r="D47" s="17"/>
      <c r="E47" s="17" t="str">
        <f t="shared" si="0"/>
        <v/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</row>
    <row r="48" spans="1:174" x14ac:dyDescent="0.3">
      <c r="A48" s="17">
        <v>46</v>
      </c>
      <c r="B48" s="17"/>
      <c r="C48" s="17"/>
      <c r="D48" s="17"/>
      <c r="E48" s="17" t="str">
        <f t="shared" si="0"/>
        <v/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</row>
    <row r="49" spans="1:174" x14ac:dyDescent="0.3">
      <c r="A49" s="17">
        <v>47</v>
      </c>
      <c r="B49" s="17"/>
      <c r="C49" s="17"/>
      <c r="D49" s="17"/>
      <c r="E49" s="17" t="str">
        <f t="shared" si="0"/>
        <v/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</row>
    <row r="50" spans="1:174" x14ac:dyDescent="0.3">
      <c r="A50" s="17">
        <v>48</v>
      </c>
      <c r="B50" s="17"/>
      <c r="C50" s="17"/>
      <c r="D50" s="17"/>
      <c r="E50" s="17" t="str">
        <f t="shared" si="0"/>
        <v/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</row>
    <row r="51" spans="1:174" x14ac:dyDescent="0.3">
      <c r="A51" s="17">
        <v>49</v>
      </c>
      <c r="B51" s="17"/>
      <c r="C51" s="17"/>
      <c r="D51" s="17"/>
      <c r="E51" s="17" t="str">
        <f t="shared" si="0"/>
        <v/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</row>
    <row r="52" spans="1:174" x14ac:dyDescent="0.3">
      <c r="A52" s="17">
        <v>50</v>
      </c>
      <c r="B52" s="17"/>
      <c r="C52" s="17"/>
      <c r="D52" s="17"/>
      <c r="E52" s="17" t="str">
        <f t="shared" si="0"/>
        <v/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</row>
    <row r="53" spans="1:174" x14ac:dyDescent="0.3">
      <c r="A53" s="17">
        <v>51</v>
      </c>
      <c r="B53" s="17"/>
      <c r="C53" s="17"/>
      <c r="D53" s="17"/>
      <c r="E53" s="17" t="str">
        <f t="shared" si="0"/>
        <v/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</row>
    <row r="54" spans="1:174" x14ac:dyDescent="0.3">
      <c r="A54" s="17">
        <v>52</v>
      </c>
      <c r="B54" s="17"/>
      <c r="C54" s="17"/>
      <c r="D54" s="17"/>
      <c r="E54" s="17" t="str">
        <f t="shared" si="0"/>
        <v/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</row>
    <row r="55" spans="1:174" x14ac:dyDescent="0.3">
      <c r="A55" s="17">
        <v>53</v>
      </c>
      <c r="B55" s="17"/>
      <c r="C55" s="17"/>
      <c r="D55" s="17"/>
      <c r="E55" s="17" t="str">
        <f t="shared" si="0"/>
        <v/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</row>
    <row r="56" spans="1:174" x14ac:dyDescent="0.3">
      <c r="A56" s="17">
        <v>54</v>
      </c>
      <c r="B56" s="17"/>
      <c r="C56" s="17"/>
      <c r="D56" s="17"/>
      <c r="E56" s="17" t="str">
        <f t="shared" si="0"/>
        <v/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</row>
    <row r="57" spans="1:174" x14ac:dyDescent="0.3">
      <c r="A57" s="17">
        <v>55</v>
      </c>
      <c r="B57" s="17"/>
      <c r="C57" s="17"/>
      <c r="D57" s="17"/>
      <c r="E57" s="17" t="str">
        <f t="shared" si="0"/>
        <v/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</row>
    <row r="58" spans="1:174" x14ac:dyDescent="0.3">
      <c r="A58" s="17">
        <v>56</v>
      </c>
      <c r="B58" s="17"/>
      <c r="C58" s="17"/>
      <c r="D58" s="17"/>
      <c r="E58" s="17" t="str">
        <f t="shared" si="0"/>
        <v/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</row>
    <row r="59" spans="1:174" x14ac:dyDescent="0.3">
      <c r="A59" s="17">
        <v>57</v>
      </c>
      <c r="B59" s="17"/>
      <c r="C59" s="17"/>
      <c r="D59" s="17"/>
      <c r="E59" s="17" t="str">
        <f t="shared" si="0"/>
        <v/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</row>
    <row r="60" spans="1:174" x14ac:dyDescent="0.3">
      <c r="A60" s="17">
        <v>58</v>
      </c>
      <c r="B60" s="17"/>
      <c r="C60" s="17"/>
      <c r="D60" s="17"/>
      <c r="E60" s="17" t="str">
        <f t="shared" si="0"/>
        <v/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</row>
    <row r="61" spans="1:174" x14ac:dyDescent="0.3">
      <c r="A61" s="17">
        <v>59</v>
      </c>
      <c r="B61" s="17"/>
      <c r="C61" s="17"/>
      <c r="D61" s="17"/>
      <c r="E61" s="17" t="str">
        <f t="shared" si="0"/>
        <v/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</row>
    <row r="62" spans="1:174" x14ac:dyDescent="0.3">
      <c r="A62" s="17">
        <v>60</v>
      </c>
      <c r="B62" s="17"/>
      <c r="C62" s="17"/>
      <c r="D62" s="17"/>
      <c r="E62" s="17" t="str">
        <f t="shared" si="0"/>
        <v/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</row>
    <row r="63" spans="1:174" x14ac:dyDescent="0.3">
      <c r="A63" s="17">
        <v>61</v>
      </c>
      <c r="B63" s="17"/>
      <c r="C63" s="17"/>
      <c r="D63" s="17"/>
      <c r="E63" s="17" t="str">
        <f t="shared" si="0"/>
        <v/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</row>
    <row r="64" spans="1:174" x14ac:dyDescent="0.3">
      <c r="A64" s="17">
        <v>62</v>
      </c>
      <c r="B64" s="17"/>
      <c r="C64" s="17"/>
      <c r="D64" s="17"/>
      <c r="E64" s="17" t="str">
        <f t="shared" si="0"/>
        <v/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</row>
    <row r="65" spans="1:174" x14ac:dyDescent="0.3">
      <c r="A65" s="17">
        <v>63</v>
      </c>
      <c r="B65" s="17"/>
      <c r="C65" s="17"/>
      <c r="D65" s="17"/>
      <c r="E65" s="17" t="str">
        <f t="shared" si="0"/>
        <v/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</row>
    <row r="66" spans="1:174" x14ac:dyDescent="0.3">
      <c r="A66" s="17">
        <v>64</v>
      </c>
      <c r="B66" s="17"/>
      <c r="C66" s="17"/>
      <c r="D66" s="17"/>
      <c r="E66" s="17" t="str">
        <f t="shared" si="0"/>
        <v/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</row>
    <row r="67" spans="1:174" x14ac:dyDescent="0.3">
      <c r="A67" s="17">
        <v>65</v>
      </c>
      <c r="B67" s="17"/>
      <c r="C67" s="17"/>
      <c r="D67" s="17"/>
      <c r="E67" s="17" t="str">
        <f t="shared" si="0"/>
        <v/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</row>
    <row r="68" spans="1:174" x14ac:dyDescent="0.3">
      <c r="A68" s="17">
        <v>66</v>
      </c>
      <c r="B68" s="17"/>
      <c r="C68" s="17"/>
      <c r="D68" s="17"/>
      <c r="E68" s="17" t="str">
        <f t="shared" si="0"/>
        <v/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</row>
    <row r="69" spans="1:174" x14ac:dyDescent="0.3">
      <c r="A69" s="17">
        <v>67</v>
      </c>
      <c r="B69" s="17"/>
      <c r="C69" s="17"/>
      <c r="D69" s="17"/>
      <c r="E69" s="17" t="str">
        <f t="shared" ref="E69:E132" si="1">B69&amp;C69&amp;D69</f>
        <v/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</row>
    <row r="70" spans="1:174" x14ac:dyDescent="0.3">
      <c r="A70" s="17">
        <v>68</v>
      </c>
      <c r="B70" s="17"/>
      <c r="C70" s="17"/>
      <c r="D70" s="17"/>
      <c r="E70" s="17" t="str">
        <f t="shared" si="1"/>
        <v/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</row>
    <row r="71" spans="1:174" x14ac:dyDescent="0.3">
      <c r="A71" s="17">
        <v>69</v>
      </c>
      <c r="B71" s="17"/>
      <c r="C71" s="17"/>
      <c r="D71" s="17"/>
      <c r="E71" s="17" t="str">
        <f t="shared" si="1"/>
        <v/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</row>
    <row r="72" spans="1:174" x14ac:dyDescent="0.3">
      <c r="A72" s="17">
        <v>70</v>
      </c>
      <c r="B72" s="17"/>
      <c r="C72" s="17"/>
      <c r="D72" s="17"/>
      <c r="E72" s="17" t="str">
        <f t="shared" si="1"/>
        <v/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</row>
    <row r="73" spans="1:174" x14ac:dyDescent="0.3">
      <c r="A73" s="17">
        <v>71</v>
      </c>
      <c r="B73" s="17"/>
      <c r="C73" s="17"/>
      <c r="D73" s="17"/>
      <c r="E73" s="17" t="str">
        <f t="shared" si="1"/>
        <v/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</row>
    <row r="74" spans="1:174" x14ac:dyDescent="0.3">
      <c r="A74" s="17">
        <v>72</v>
      </c>
      <c r="B74" s="17"/>
      <c r="C74" s="17"/>
      <c r="D74" s="17"/>
      <c r="E74" s="17" t="str">
        <f t="shared" si="1"/>
        <v/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</row>
    <row r="75" spans="1:174" x14ac:dyDescent="0.3">
      <c r="A75" s="17">
        <v>73</v>
      </c>
      <c r="B75" s="17"/>
      <c r="C75" s="17"/>
      <c r="D75" s="17"/>
      <c r="E75" s="17" t="str">
        <f t="shared" si="1"/>
        <v/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</row>
    <row r="76" spans="1:174" x14ac:dyDescent="0.3">
      <c r="A76" s="17">
        <v>74</v>
      </c>
      <c r="B76" s="17"/>
      <c r="C76" s="17"/>
      <c r="D76" s="17"/>
      <c r="E76" s="17" t="str">
        <f t="shared" si="1"/>
        <v/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</row>
    <row r="77" spans="1:174" x14ac:dyDescent="0.3">
      <c r="A77" s="17">
        <v>75</v>
      </c>
      <c r="B77" s="17"/>
      <c r="C77" s="17"/>
      <c r="D77" s="17"/>
      <c r="E77" s="17" t="str">
        <f t="shared" si="1"/>
        <v/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</row>
    <row r="78" spans="1:174" x14ac:dyDescent="0.3">
      <c r="A78" s="17">
        <v>76</v>
      </c>
      <c r="B78" s="17"/>
      <c r="C78" s="17"/>
      <c r="D78" s="17"/>
      <c r="E78" s="17" t="str">
        <f t="shared" si="1"/>
        <v/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</row>
    <row r="79" spans="1:174" x14ac:dyDescent="0.3">
      <c r="A79" s="17">
        <v>77</v>
      </c>
      <c r="B79" s="17"/>
      <c r="C79" s="17"/>
      <c r="D79" s="17"/>
      <c r="E79" s="17" t="str">
        <f t="shared" si="1"/>
        <v/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</row>
    <row r="80" spans="1:174" x14ac:dyDescent="0.3">
      <c r="A80" s="17">
        <v>78</v>
      </c>
      <c r="B80" s="17"/>
      <c r="C80" s="17"/>
      <c r="D80" s="17"/>
      <c r="E80" s="17" t="str">
        <f t="shared" si="1"/>
        <v/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</row>
    <row r="81" spans="1:174" x14ac:dyDescent="0.3">
      <c r="A81" s="17">
        <v>79</v>
      </c>
      <c r="B81" s="17"/>
      <c r="C81" s="17"/>
      <c r="D81" s="17"/>
      <c r="E81" s="17" t="str">
        <f t="shared" si="1"/>
        <v/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</row>
    <row r="82" spans="1:174" x14ac:dyDescent="0.3">
      <c r="A82" s="17">
        <v>80</v>
      </c>
      <c r="B82" s="17"/>
      <c r="C82" s="17"/>
      <c r="D82" s="17"/>
      <c r="E82" s="17" t="str">
        <f t="shared" si="1"/>
        <v/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</row>
    <row r="83" spans="1:174" x14ac:dyDescent="0.3">
      <c r="A83" s="17">
        <v>81</v>
      </c>
      <c r="B83" s="17"/>
      <c r="C83" s="17"/>
      <c r="D83" s="17"/>
      <c r="E83" s="17" t="str">
        <f t="shared" si="1"/>
        <v/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</row>
    <row r="84" spans="1:174" x14ac:dyDescent="0.3">
      <c r="A84" s="17">
        <v>82</v>
      </c>
      <c r="B84" s="17"/>
      <c r="C84" s="17"/>
      <c r="D84" s="17"/>
      <c r="E84" s="17" t="str">
        <f t="shared" si="1"/>
        <v/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</row>
    <row r="85" spans="1:174" x14ac:dyDescent="0.3">
      <c r="A85" s="17">
        <v>83</v>
      </c>
      <c r="B85" s="17"/>
      <c r="C85" s="17"/>
      <c r="D85" s="17"/>
      <c r="E85" s="17" t="str">
        <f t="shared" si="1"/>
        <v/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</row>
    <row r="86" spans="1:174" x14ac:dyDescent="0.3">
      <c r="A86" s="17">
        <v>84</v>
      </c>
      <c r="B86" s="17"/>
      <c r="C86" s="17"/>
      <c r="D86" s="17"/>
      <c r="E86" s="17" t="str">
        <f t="shared" si="1"/>
        <v/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</row>
    <row r="87" spans="1:174" x14ac:dyDescent="0.3">
      <c r="A87" s="17">
        <v>85</v>
      </c>
      <c r="B87" s="17"/>
      <c r="C87" s="17"/>
      <c r="D87" s="17"/>
      <c r="E87" s="17" t="str">
        <f t="shared" si="1"/>
        <v/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</row>
    <row r="88" spans="1:174" x14ac:dyDescent="0.3">
      <c r="A88" s="17">
        <v>86</v>
      </c>
      <c r="B88" s="17"/>
      <c r="C88" s="17"/>
      <c r="D88" s="17"/>
      <c r="E88" s="17" t="str">
        <f t="shared" si="1"/>
        <v/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</row>
    <row r="89" spans="1:174" x14ac:dyDescent="0.3">
      <c r="A89" s="17">
        <v>87</v>
      </c>
      <c r="B89" s="17"/>
      <c r="C89" s="17"/>
      <c r="D89" s="17"/>
      <c r="E89" s="17" t="str">
        <f t="shared" si="1"/>
        <v/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</row>
    <row r="90" spans="1:174" x14ac:dyDescent="0.3">
      <c r="A90" s="17">
        <v>88</v>
      </c>
      <c r="B90" s="17"/>
      <c r="C90" s="17"/>
      <c r="D90" s="17"/>
      <c r="E90" s="17" t="str">
        <f t="shared" si="1"/>
        <v/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</row>
    <row r="91" spans="1:174" x14ac:dyDescent="0.3">
      <c r="A91" s="17">
        <v>89</v>
      </c>
      <c r="B91" s="17"/>
      <c r="C91" s="17"/>
      <c r="D91" s="17"/>
      <c r="E91" s="17" t="str">
        <f t="shared" si="1"/>
        <v/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</row>
    <row r="92" spans="1:174" x14ac:dyDescent="0.3">
      <c r="A92" s="17">
        <v>90</v>
      </c>
      <c r="B92" s="17"/>
      <c r="C92" s="17"/>
      <c r="D92" s="17"/>
      <c r="E92" s="17" t="str">
        <f t="shared" si="1"/>
        <v/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</row>
    <row r="93" spans="1:174" x14ac:dyDescent="0.3">
      <c r="A93" s="17">
        <v>91</v>
      </c>
      <c r="B93" s="17"/>
      <c r="C93" s="17"/>
      <c r="D93" s="17"/>
      <c r="E93" s="17" t="str">
        <f t="shared" si="1"/>
        <v/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</row>
    <row r="94" spans="1:174" x14ac:dyDescent="0.3">
      <c r="A94" s="17">
        <v>92</v>
      </c>
      <c r="B94" s="17"/>
      <c r="C94" s="17"/>
      <c r="D94" s="17"/>
      <c r="E94" s="17" t="str">
        <f t="shared" si="1"/>
        <v/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</row>
    <row r="95" spans="1:174" x14ac:dyDescent="0.3">
      <c r="A95" s="17">
        <v>93</v>
      </c>
      <c r="B95" s="17"/>
      <c r="C95" s="17"/>
      <c r="D95" s="17"/>
      <c r="E95" s="17" t="str">
        <f t="shared" si="1"/>
        <v/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</row>
    <row r="96" spans="1:174" x14ac:dyDescent="0.3">
      <c r="A96" s="17">
        <v>94</v>
      </c>
      <c r="B96" s="17"/>
      <c r="C96" s="17"/>
      <c r="D96" s="17"/>
      <c r="E96" s="17" t="str">
        <f t="shared" si="1"/>
        <v/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</row>
    <row r="97" spans="1:174" x14ac:dyDescent="0.3">
      <c r="A97" s="17">
        <v>95</v>
      </c>
      <c r="B97" s="17"/>
      <c r="C97" s="17"/>
      <c r="D97" s="17"/>
      <c r="E97" s="17" t="str">
        <f t="shared" si="1"/>
        <v/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</row>
    <row r="98" spans="1:174" x14ac:dyDescent="0.3">
      <c r="A98" s="17">
        <v>96</v>
      </c>
      <c r="B98" s="17"/>
      <c r="C98" s="17"/>
      <c r="D98" s="17"/>
      <c r="E98" s="17" t="str">
        <f t="shared" si="1"/>
        <v/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</row>
    <row r="99" spans="1:174" x14ac:dyDescent="0.3">
      <c r="A99" s="17">
        <v>97</v>
      </c>
      <c r="B99" s="17"/>
      <c r="C99" s="17"/>
      <c r="D99" s="17"/>
      <c r="E99" s="17" t="str">
        <f t="shared" si="1"/>
        <v/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</row>
    <row r="100" spans="1:174" x14ac:dyDescent="0.3">
      <c r="A100" s="17">
        <v>98</v>
      </c>
      <c r="B100" s="17"/>
      <c r="C100" s="17"/>
      <c r="D100" s="17"/>
      <c r="E100" s="17" t="str">
        <f t="shared" si="1"/>
        <v/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</row>
    <row r="101" spans="1:174" x14ac:dyDescent="0.3">
      <c r="A101" s="17">
        <v>99</v>
      </c>
      <c r="B101" s="17"/>
      <c r="C101" s="17"/>
      <c r="D101" s="17"/>
      <c r="E101" s="17" t="str">
        <f t="shared" si="1"/>
        <v/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</row>
    <row r="102" spans="1:174" x14ac:dyDescent="0.3">
      <c r="A102" s="17">
        <v>100</v>
      </c>
      <c r="B102" s="17"/>
      <c r="C102" s="17"/>
      <c r="D102" s="17"/>
      <c r="E102" s="17" t="str">
        <f t="shared" si="1"/>
        <v/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</row>
    <row r="103" spans="1:174" x14ac:dyDescent="0.3">
      <c r="A103" s="17">
        <v>101</v>
      </c>
      <c r="B103" s="17"/>
      <c r="C103" s="17"/>
      <c r="D103" s="17"/>
      <c r="E103" s="17" t="str">
        <f t="shared" si="1"/>
        <v/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</row>
    <row r="104" spans="1:174" x14ac:dyDescent="0.3">
      <c r="A104" s="17">
        <v>102</v>
      </c>
      <c r="B104" s="17"/>
      <c r="C104" s="17"/>
      <c r="D104" s="17"/>
      <c r="E104" s="17" t="str">
        <f t="shared" si="1"/>
        <v/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</row>
    <row r="105" spans="1:174" x14ac:dyDescent="0.3">
      <c r="A105" s="17">
        <v>103</v>
      </c>
      <c r="B105" s="17"/>
      <c r="C105" s="17"/>
      <c r="D105" s="17"/>
      <c r="E105" s="17" t="str">
        <f t="shared" si="1"/>
        <v/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</row>
    <row r="106" spans="1:174" x14ac:dyDescent="0.3">
      <c r="A106" s="17">
        <v>104</v>
      </c>
      <c r="B106" s="17"/>
      <c r="C106" s="17"/>
      <c r="D106" s="17"/>
      <c r="E106" s="17" t="str">
        <f t="shared" si="1"/>
        <v/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</row>
    <row r="107" spans="1:174" x14ac:dyDescent="0.3">
      <c r="A107" s="17">
        <v>105</v>
      </c>
      <c r="B107" s="17"/>
      <c r="C107" s="17"/>
      <c r="D107" s="17"/>
      <c r="E107" s="17" t="str">
        <f t="shared" si="1"/>
        <v/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</row>
    <row r="108" spans="1:174" x14ac:dyDescent="0.3">
      <c r="A108" s="17">
        <v>106</v>
      </c>
      <c r="B108" s="17"/>
      <c r="C108" s="17"/>
      <c r="D108" s="17"/>
      <c r="E108" s="17" t="str">
        <f t="shared" si="1"/>
        <v/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</row>
    <row r="109" spans="1:174" x14ac:dyDescent="0.3">
      <c r="A109" s="17">
        <v>107</v>
      </c>
      <c r="B109" s="17"/>
      <c r="C109" s="17"/>
      <c r="D109" s="17"/>
      <c r="E109" s="17" t="str">
        <f t="shared" si="1"/>
        <v/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</row>
    <row r="110" spans="1:174" x14ac:dyDescent="0.3">
      <c r="A110" s="17">
        <v>108</v>
      </c>
      <c r="B110" s="17"/>
      <c r="C110" s="17"/>
      <c r="D110" s="17"/>
      <c r="E110" s="17" t="str">
        <f t="shared" si="1"/>
        <v/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</row>
    <row r="111" spans="1:174" x14ac:dyDescent="0.3">
      <c r="A111" s="17">
        <v>109</v>
      </c>
      <c r="B111" s="17"/>
      <c r="C111" s="17"/>
      <c r="D111" s="17"/>
      <c r="E111" s="17" t="str">
        <f t="shared" si="1"/>
        <v/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</row>
    <row r="112" spans="1:174" x14ac:dyDescent="0.3">
      <c r="A112" s="17">
        <v>110</v>
      </c>
      <c r="B112" s="17"/>
      <c r="C112" s="17"/>
      <c r="D112" s="17"/>
      <c r="E112" s="17" t="str">
        <f t="shared" si="1"/>
        <v/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</row>
    <row r="113" spans="1:174" x14ac:dyDescent="0.3">
      <c r="A113" s="17">
        <v>111</v>
      </c>
      <c r="B113" s="17"/>
      <c r="C113" s="17"/>
      <c r="D113" s="17"/>
      <c r="E113" s="17" t="str">
        <f t="shared" si="1"/>
        <v/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</row>
    <row r="114" spans="1:174" x14ac:dyDescent="0.3">
      <c r="A114" s="17">
        <v>112</v>
      </c>
      <c r="B114" s="17"/>
      <c r="C114" s="17"/>
      <c r="D114" s="17"/>
      <c r="E114" s="17" t="str">
        <f t="shared" si="1"/>
        <v/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</row>
    <row r="115" spans="1:174" x14ac:dyDescent="0.3">
      <c r="A115" s="17">
        <v>113</v>
      </c>
      <c r="B115" s="17"/>
      <c r="C115" s="17"/>
      <c r="D115" s="17"/>
      <c r="E115" s="17" t="str">
        <f t="shared" si="1"/>
        <v/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</row>
    <row r="116" spans="1:174" x14ac:dyDescent="0.3">
      <c r="A116" s="17">
        <v>114</v>
      </c>
      <c r="B116" s="17"/>
      <c r="C116" s="17"/>
      <c r="D116" s="17"/>
      <c r="E116" s="17" t="str">
        <f t="shared" si="1"/>
        <v/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</row>
    <row r="117" spans="1:174" x14ac:dyDescent="0.3">
      <c r="A117" s="17">
        <v>115</v>
      </c>
      <c r="B117" s="17"/>
      <c r="C117" s="17"/>
      <c r="D117" s="17"/>
      <c r="E117" s="17" t="str">
        <f t="shared" si="1"/>
        <v/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</row>
    <row r="118" spans="1:174" x14ac:dyDescent="0.3">
      <c r="A118" s="17">
        <v>116</v>
      </c>
      <c r="B118" s="17"/>
      <c r="C118" s="17"/>
      <c r="D118" s="17"/>
      <c r="E118" s="17" t="str">
        <f t="shared" si="1"/>
        <v/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</row>
    <row r="119" spans="1:174" x14ac:dyDescent="0.3">
      <c r="A119" s="17">
        <v>117</v>
      </c>
      <c r="B119" s="17"/>
      <c r="C119" s="17"/>
      <c r="D119" s="17"/>
      <c r="E119" s="17" t="str">
        <f t="shared" si="1"/>
        <v/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</row>
    <row r="120" spans="1:174" x14ac:dyDescent="0.3">
      <c r="A120" s="17">
        <v>118</v>
      </c>
      <c r="B120" s="17"/>
      <c r="C120" s="17"/>
      <c r="D120" s="17"/>
      <c r="E120" s="17" t="str">
        <f t="shared" si="1"/>
        <v/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</row>
    <row r="121" spans="1:174" x14ac:dyDescent="0.3">
      <c r="A121" s="17">
        <v>119</v>
      </c>
      <c r="B121" s="17"/>
      <c r="C121" s="17"/>
      <c r="D121" s="17"/>
      <c r="E121" s="17" t="str">
        <f t="shared" si="1"/>
        <v/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</row>
    <row r="122" spans="1:174" x14ac:dyDescent="0.3">
      <c r="A122" s="17">
        <v>120</v>
      </c>
      <c r="B122" s="17"/>
      <c r="C122" s="17"/>
      <c r="D122" s="17"/>
      <c r="E122" s="17" t="str">
        <f t="shared" si="1"/>
        <v/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</row>
    <row r="123" spans="1:174" x14ac:dyDescent="0.3">
      <c r="A123" s="17">
        <v>121</v>
      </c>
      <c r="B123" s="17"/>
      <c r="C123" s="17"/>
      <c r="D123" s="17"/>
      <c r="E123" s="17" t="str">
        <f t="shared" si="1"/>
        <v/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</row>
    <row r="124" spans="1:174" x14ac:dyDescent="0.3">
      <c r="A124" s="17">
        <v>122</v>
      </c>
      <c r="B124" s="17"/>
      <c r="C124" s="17"/>
      <c r="D124" s="17"/>
      <c r="E124" s="17" t="str">
        <f t="shared" si="1"/>
        <v/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</row>
    <row r="125" spans="1:174" x14ac:dyDescent="0.3">
      <c r="A125" s="17">
        <v>123</v>
      </c>
      <c r="B125" s="17"/>
      <c r="C125" s="17"/>
      <c r="D125" s="17"/>
      <c r="E125" s="17" t="str">
        <f t="shared" si="1"/>
        <v/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</row>
    <row r="126" spans="1:174" x14ac:dyDescent="0.3">
      <c r="A126" s="17">
        <v>124</v>
      </c>
      <c r="B126" s="17"/>
      <c r="C126" s="17"/>
      <c r="D126" s="17"/>
      <c r="E126" s="17" t="str">
        <f t="shared" si="1"/>
        <v/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</row>
    <row r="127" spans="1:174" x14ac:dyDescent="0.3">
      <c r="A127" s="17">
        <v>125</v>
      </c>
      <c r="B127" s="17"/>
      <c r="C127" s="17"/>
      <c r="D127" s="17"/>
      <c r="E127" s="17" t="str">
        <f t="shared" si="1"/>
        <v/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</row>
    <row r="128" spans="1:174" x14ac:dyDescent="0.3">
      <c r="A128" s="17">
        <v>126</v>
      </c>
      <c r="B128" s="17"/>
      <c r="C128" s="17"/>
      <c r="D128" s="17"/>
      <c r="E128" s="17" t="str">
        <f t="shared" si="1"/>
        <v/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</row>
    <row r="129" spans="1:174" x14ac:dyDescent="0.3">
      <c r="A129" s="17">
        <v>127</v>
      </c>
      <c r="B129" s="17"/>
      <c r="C129" s="17"/>
      <c r="D129" s="17"/>
      <c r="E129" s="17" t="str">
        <f t="shared" si="1"/>
        <v/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</row>
    <row r="130" spans="1:174" x14ac:dyDescent="0.3">
      <c r="A130" s="17">
        <v>128</v>
      </c>
      <c r="B130" s="17"/>
      <c r="C130" s="17"/>
      <c r="D130" s="17"/>
      <c r="E130" s="17" t="str">
        <f t="shared" si="1"/>
        <v/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</row>
    <row r="131" spans="1:174" x14ac:dyDescent="0.3">
      <c r="A131" s="17">
        <v>129</v>
      </c>
      <c r="B131" s="17"/>
      <c r="C131" s="17"/>
      <c r="D131" s="17"/>
      <c r="E131" s="17" t="str">
        <f t="shared" si="1"/>
        <v/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</row>
    <row r="132" spans="1:174" x14ac:dyDescent="0.3">
      <c r="A132" s="17">
        <v>130</v>
      </c>
      <c r="B132" s="17"/>
      <c r="C132" s="17"/>
      <c r="D132" s="17"/>
      <c r="E132" s="17" t="str">
        <f t="shared" si="1"/>
        <v/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</row>
    <row r="133" spans="1:174" x14ac:dyDescent="0.3">
      <c r="A133" s="17">
        <v>131</v>
      </c>
      <c r="B133" s="17"/>
      <c r="C133" s="17"/>
      <c r="D133" s="17"/>
      <c r="E133" s="17" t="str">
        <f t="shared" ref="E133:E196" si="2">B133&amp;C133&amp;D133</f>
        <v/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</row>
    <row r="134" spans="1:174" x14ac:dyDescent="0.3">
      <c r="A134" s="17">
        <v>132</v>
      </c>
      <c r="B134" s="17"/>
      <c r="C134" s="17"/>
      <c r="D134" s="17"/>
      <c r="E134" s="17" t="str">
        <f t="shared" si="2"/>
        <v/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</row>
    <row r="135" spans="1:174" x14ac:dyDescent="0.3">
      <c r="A135" s="17">
        <v>133</v>
      </c>
      <c r="B135" s="17"/>
      <c r="C135" s="17"/>
      <c r="D135" s="17"/>
      <c r="E135" s="17" t="str">
        <f t="shared" si="2"/>
        <v/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</row>
    <row r="136" spans="1:174" x14ac:dyDescent="0.3">
      <c r="A136" s="17">
        <v>134</v>
      </c>
      <c r="B136" s="17"/>
      <c r="C136" s="17"/>
      <c r="D136" s="17"/>
      <c r="E136" s="17" t="str">
        <f t="shared" si="2"/>
        <v/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</row>
    <row r="137" spans="1:174" x14ac:dyDescent="0.3">
      <c r="A137" s="17">
        <v>135</v>
      </c>
      <c r="B137" s="17"/>
      <c r="C137" s="17"/>
      <c r="D137" s="17"/>
      <c r="E137" s="17" t="str">
        <f t="shared" si="2"/>
        <v/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</row>
    <row r="138" spans="1:174" x14ac:dyDescent="0.3">
      <c r="A138" s="17">
        <v>136</v>
      </c>
      <c r="B138" s="17"/>
      <c r="C138" s="17"/>
      <c r="D138" s="17"/>
      <c r="E138" s="17" t="str">
        <f t="shared" si="2"/>
        <v/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</row>
    <row r="139" spans="1:174" x14ac:dyDescent="0.3">
      <c r="A139" s="17">
        <v>137</v>
      </c>
      <c r="B139" s="17"/>
      <c r="C139" s="17"/>
      <c r="D139" s="17"/>
      <c r="E139" s="17" t="str">
        <f t="shared" si="2"/>
        <v/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</row>
    <row r="140" spans="1:174" x14ac:dyDescent="0.3">
      <c r="A140" s="17">
        <v>138</v>
      </c>
      <c r="B140" s="17"/>
      <c r="C140" s="17"/>
      <c r="D140" s="17"/>
      <c r="E140" s="17" t="str">
        <f t="shared" si="2"/>
        <v/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</row>
    <row r="141" spans="1:174" x14ac:dyDescent="0.3">
      <c r="A141" s="17">
        <v>139</v>
      </c>
      <c r="B141" s="17"/>
      <c r="C141" s="17"/>
      <c r="D141" s="17"/>
      <c r="E141" s="17" t="str">
        <f t="shared" si="2"/>
        <v/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</row>
    <row r="142" spans="1:174" x14ac:dyDescent="0.3">
      <c r="A142" s="17">
        <v>140</v>
      </c>
      <c r="B142" s="17"/>
      <c r="C142" s="17"/>
      <c r="D142" s="17"/>
      <c r="E142" s="17" t="str">
        <f t="shared" si="2"/>
        <v/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</row>
    <row r="143" spans="1:174" x14ac:dyDescent="0.3">
      <c r="A143" s="17">
        <v>141</v>
      </c>
      <c r="B143" s="17"/>
      <c r="C143" s="17"/>
      <c r="D143" s="17"/>
      <c r="E143" s="17" t="str">
        <f t="shared" si="2"/>
        <v/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</row>
    <row r="144" spans="1:174" x14ac:dyDescent="0.3">
      <c r="A144" s="17">
        <v>142</v>
      </c>
      <c r="B144" s="17"/>
      <c r="C144" s="17"/>
      <c r="D144" s="17"/>
      <c r="E144" s="17" t="str">
        <f t="shared" si="2"/>
        <v/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</row>
    <row r="145" spans="1:174" x14ac:dyDescent="0.3">
      <c r="A145" s="17">
        <v>143</v>
      </c>
      <c r="B145" s="17"/>
      <c r="C145" s="17"/>
      <c r="D145" s="17"/>
      <c r="E145" s="17" t="str">
        <f t="shared" si="2"/>
        <v/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</row>
    <row r="146" spans="1:174" x14ac:dyDescent="0.3">
      <c r="A146" s="17">
        <v>144</v>
      </c>
      <c r="B146" s="17"/>
      <c r="C146" s="17"/>
      <c r="D146" s="17"/>
      <c r="E146" s="17" t="str">
        <f t="shared" si="2"/>
        <v/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</row>
    <row r="147" spans="1:174" x14ac:dyDescent="0.3">
      <c r="A147" s="17">
        <v>145</v>
      </c>
      <c r="B147" s="17"/>
      <c r="C147" s="17"/>
      <c r="D147" s="17"/>
      <c r="E147" s="17" t="str">
        <f t="shared" si="2"/>
        <v/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</row>
    <row r="148" spans="1:174" x14ac:dyDescent="0.3">
      <c r="A148" s="17">
        <v>146</v>
      </c>
      <c r="B148" s="17"/>
      <c r="C148" s="17"/>
      <c r="D148" s="17"/>
      <c r="E148" s="17" t="str">
        <f t="shared" si="2"/>
        <v/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</row>
    <row r="149" spans="1:174" x14ac:dyDescent="0.3">
      <c r="A149" s="17">
        <v>147</v>
      </c>
      <c r="B149" s="17"/>
      <c r="C149" s="17"/>
      <c r="D149" s="17"/>
      <c r="E149" s="17" t="str">
        <f t="shared" si="2"/>
        <v/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</row>
    <row r="150" spans="1:174" x14ac:dyDescent="0.3">
      <c r="A150" s="17">
        <v>148</v>
      </c>
      <c r="B150" s="17"/>
      <c r="C150" s="17"/>
      <c r="D150" s="17"/>
      <c r="E150" s="17" t="str">
        <f t="shared" si="2"/>
        <v/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</row>
    <row r="151" spans="1:174" x14ac:dyDescent="0.3">
      <c r="A151" s="17">
        <v>149</v>
      </c>
      <c r="B151" s="17"/>
      <c r="C151" s="17"/>
      <c r="D151" s="17"/>
      <c r="E151" s="17" t="str">
        <f t="shared" si="2"/>
        <v/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</row>
    <row r="152" spans="1:174" x14ac:dyDescent="0.3">
      <c r="A152" s="17">
        <v>150</v>
      </c>
      <c r="B152" s="17"/>
      <c r="C152" s="17"/>
      <c r="D152" s="17"/>
      <c r="E152" s="17" t="str">
        <f t="shared" si="2"/>
        <v/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</row>
    <row r="153" spans="1:174" x14ac:dyDescent="0.3">
      <c r="A153" s="17">
        <v>151</v>
      </c>
      <c r="B153" s="17"/>
      <c r="C153" s="17"/>
      <c r="D153" s="17"/>
      <c r="E153" s="17" t="str">
        <f t="shared" si="2"/>
        <v/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</row>
    <row r="154" spans="1:174" x14ac:dyDescent="0.3">
      <c r="A154" s="17">
        <v>152</v>
      </c>
      <c r="B154" s="17"/>
      <c r="C154" s="17"/>
      <c r="D154" s="17"/>
      <c r="E154" s="17" t="str">
        <f t="shared" si="2"/>
        <v/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</row>
    <row r="155" spans="1:174" x14ac:dyDescent="0.3">
      <c r="A155" s="17">
        <v>153</v>
      </c>
      <c r="B155" s="17"/>
      <c r="C155" s="17"/>
      <c r="D155" s="17"/>
      <c r="E155" s="17" t="str">
        <f t="shared" si="2"/>
        <v/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</row>
    <row r="156" spans="1:174" x14ac:dyDescent="0.3">
      <c r="A156" s="17">
        <v>154</v>
      </c>
      <c r="B156" s="17"/>
      <c r="C156" s="17"/>
      <c r="D156" s="17"/>
      <c r="E156" s="17" t="str">
        <f t="shared" si="2"/>
        <v/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</row>
    <row r="157" spans="1:174" x14ac:dyDescent="0.3">
      <c r="A157" s="17">
        <v>155</v>
      </c>
      <c r="B157" s="17"/>
      <c r="C157" s="17"/>
      <c r="D157" s="17"/>
      <c r="E157" s="17" t="str">
        <f t="shared" si="2"/>
        <v/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</row>
    <row r="158" spans="1:174" x14ac:dyDescent="0.3">
      <c r="A158" s="17">
        <v>156</v>
      </c>
      <c r="B158" s="17"/>
      <c r="C158" s="17"/>
      <c r="D158" s="17"/>
      <c r="E158" s="17" t="str">
        <f t="shared" si="2"/>
        <v/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</row>
    <row r="159" spans="1:174" x14ac:dyDescent="0.3">
      <c r="A159" s="17">
        <v>157</v>
      </c>
      <c r="B159" s="17"/>
      <c r="C159" s="17"/>
      <c r="D159" s="17"/>
      <c r="E159" s="17" t="str">
        <f t="shared" si="2"/>
        <v/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</row>
    <row r="160" spans="1:174" x14ac:dyDescent="0.3">
      <c r="A160" s="17">
        <v>158</v>
      </c>
      <c r="B160" s="17"/>
      <c r="C160" s="17"/>
      <c r="D160" s="17"/>
      <c r="E160" s="17" t="str">
        <f t="shared" si="2"/>
        <v/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</row>
    <row r="161" spans="1:174" x14ac:dyDescent="0.3">
      <c r="A161" s="17">
        <v>159</v>
      </c>
      <c r="B161" s="17"/>
      <c r="C161" s="17"/>
      <c r="D161" s="17"/>
      <c r="E161" s="17" t="str">
        <f t="shared" si="2"/>
        <v/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</row>
    <row r="162" spans="1:174" x14ac:dyDescent="0.3">
      <c r="A162" s="17">
        <v>160</v>
      </c>
      <c r="B162" s="17"/>
      <c r="C162" s="17"/>
      <c r="D162" s="17"/>
      <c r="E162" s="17" t="str">
        <f t="shared" si="2"/>
        <v/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</row>
    <row r="163" spans="1:174" x14ac:dyDescent="0.3">
      <c r="A163" s="17">
        <v>161</v>
      </c>
      <c r="B163" s="17"/>
      <c r="C163" s="17"/>
      <c r="D163" s="17"/>
      <c r="E163" s="17" t="str">
        <f t="shared" si="2"/>
        <v/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</row>
    <row r="164" spans="1:174" x14ac:dyDescent="0.3">
      <c r="A164" s="17">
        <v>162</v>
      </c>
      <c r="B164" s="17"/>
      <c r="C164" s="17"/>
      <c r="D164" s="17"/>
      <c r="E164" s="17" t="str">
        <f t="shared" si="2"/>
        <v/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</row>
    <row r="165" spans="1:174" x14ac:dyDescent="0.3">
      <c r="A165" s="17">
        <v>163</v>
      </c>
      <c r="B165" s="17"/>
      <c r="C165" s="17"/>
      <c r="D165" s="17"/>
      <c r="E165" s="17" t="str">
        <f t="shared" si="2"/>
        <v/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</row>
    <row r="166" spans="1:174" x14ac:dyDescent="0.3">
      <c r="A166" s="17">
        <v>164</v>
      </c>
      <c r="B166" s="17"/>
      <c r="C166" s="17"/>
      <c r="D166" s="17"/>
      <c r="E166" s="17" t="str">
        <f t="shared" si="2"/>
        <v/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</row>
    <row r="167" spans="1:174" x14ac:dyDescent="0.3">
      <c r="A167" s="17">
        <v>165</v>
      </c>
      <c r="B167" s="17"/>
      <c r="C167" s="17"/>
      <c r="D167" s="17"/>
      <c r="E167" s="17" t="str">
        <f t="shared" si="2"/>
        <v/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</row>
    <row r="168" spans="1:174" x14ac:dyDescent="0.3">
      <c r="A168" s="17">
        <v>166</v>
      </c>
      <c r="B168" s="17"/>
      <c r="C168" s="17"/>
      <c r="D168" s="17"/>
      <c r="E168" s="17" t="str">
        <f t="shared" si="2"/>
        <v/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</row>
    <row r="169" spans="1:174" x14ac:dyDescent="0.3">
      <c r="A169" s="17">
        <v>167</v>
      </c>
      <c r="B169" s="17"/>
      <c r="C169" s="17"/>
      <c r="D169" s="17"/>
      <c r="E169" s="17" t="str">
        <f t="shared" si="2"/>
        <v/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</row>
    <row r="170" spans="1:174" x14ac:dyDescent="0.3">
      <c r="A170" s="17">
        <v>168</v>
      </c>
      <c r="B170" s="17"/>
      <c r="C170" s="17"/>
      <c r="D170" s="17"/>
      <c r="E170" s="17" t="str">
        <f t="shared" si="2"/>
        <v/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</row>
    <row r="171" spans="1:174" x14ac:dyDescent="0.3">
      <c r="A171" s="17">
        <v>169</v>
      </c>
      <c r="B171" s="17"/>
      <c r="C171" s="17"/>
      <c r="D171" s="17"/>
      <c r="E171" s="17" t="str">
        <f t="shared" si="2"/>
        <v/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</row>
    <row r="172" spans="1:174" x14ac:dyDescent="0.3">
      <c r="A172" s="17">
        <v>170</v>
      </c>
      <c r="B172" s="17"/>
      <c r="C172" s="17"/>
      <c r="D172" s="17"/>
      <c r="E172" s="17" t="str">
        <f t="shared" si="2"/>
        <v/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</row>
    <row r="173" spans="1:174" x14ac:dyDescent="0.3">
      <c r="A173" s="17">
        <v>171</v>
      </c>
      <c r="B173" s="17"/>
      <c r="C173" s="17"/>
      <c r="D173" s="17"/>
      <c r="E173" s="17" t="str">
        <f t="shared" si="2"/>
        <v/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</row>
    <row r="174" spans="1:174" x14ac:dyDescent="0.3">
      <c r="A174" s="17">
        <v>172</v>
      </c>
      <c r="B174" s="17"/>
      <c r="C174" s="17"/>
      <c r="D174" s="17"/>
      <c r="E174" s="17" t="str">
        <f t="shared" si="2"/>
        <v/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</row>
    <row r="175" spans="1:174" x14ac:dyDescent="0.3">
      <c r="A175" s="17">
        <v>173</v>
      </c>
      <c r="B175" s="17"/>
      <c r="C175" s="17"/>
      <c r="D175" s="17"/>
      <c r="E175" s="17" t="str">
        <f t="shared" si="2"/>
        <v/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</row>
    <row r="176" spans="1:174" x14ac:dyDescent="0.3">
      <c r="A176" s="17">
        <v>174</v>
      </c>
      <c r="B176" s="17"/>
      <c r="C176" s="17"/>
      <c r="D176" s="17"/>
      <c r="E176" s="17" t="str">
        <f t="shared" si="2"/>
        <v/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</row>
    <row r="177" spans="1:174" x14ac:dyDescent="0.3">
      <c r="A177" s="17">
        <v>175</v>
      </c>
      <c r="B177" s="17"/>
      <c r="C177" s="17"/>
      <c r="D177" s="17"/>
      <c r="E177" s="17" t="str">
        <f t="shared" si="2"/>
        <v/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</row>
    <row r="178" spans="1:174" x14ac:dyDescent="0.3">
      <c r="A178" s="17">
        <v>176</v>
      </c>
      <c r="B178" s="17"/>
      <c r="C178" s="17"/>
      <c r="D178" s="17"/>
      <c r="E178" s="17" t="str">
        <f t="shared" si="2"/>
        <v/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</row>
    <row r="179" spans="1:174" x14ac:dyDescent="0.3">
      <c r="A179" s="17">
        <v>177</v>
      </c>
      <c r="B179" s="17"/>
      <c r="C179" s="17"/>
      <c r="D179" s="17"/>
      <c r="E179" s="17" t="str">
        <f t="shared" si="2"/>
        <v/>
      </c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</row>
    <row r="180" spans="1:174" x14ac:dyDescent="0.3">
      <c r="A180" s="17">
        <v>178</v>
      </c>
      <c r="B180" s="17"/>
      <c r="C180" s="17"/>
      <c r="D180" s="17"/>
      <c r="E180" s="17" t="str">
        <f t="shared" si="2"/>
        <v/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</row>
    <row r="181" spans="1:174" x14ac:dyDescent="0.3">
      <c r="A181" s="17">
        <v>179</v>
      </c>
      <c r="B181" s="17"/>
      <c r="C181" s="17"/>
      <c r="D181" s="17"/>
      <c r="E181" s="17" t="str">
        <f t="shared" si="2"/>
        <v/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</row>
    <row r="182" spans="1:174" x14ac:dyDescent="0.3">
      <c r="A182" s="17">
        <v>180</v>
      </c>
      <c r="B182" s="17"/>
      <c r="C182" s="17"/>
      <c r="D182" s="17"/>
      <c r="E182" s="17" t="str">
        <f t="shared" si="2"/>
        <v/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</row>
    <row r="183" spans="1:174" x14ac:dyDescent="0.3">
      <c r="A183" s="17">
        <v>181</v>
      </c>
      <c r="B183" s="17"/>
      <c r="C183" s="17"/>
      <c r="D183" s="17"/>
      <c r="E183" s="17" t="str">
        <f t="shared" si="2"/>
        <v/>
      </c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</row>
    <row r="184" spans="1:174" x14ac:dyDescent="0.3">
      <c r="A184" s="17">
        <v>182</v>
      </c>
      <c r="B184" s="17"/>
      <c r="C184" s="17"/>
      <c r="D184" s="17"/>
      <c r="E184" s="17" t="str">
        <f t="shared" si="2"/>
        <v/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</row>
    <row r="185" spans="1:174" x14ac:dyDescent="0.3">
      <c r="A185" s="17">
        <v>183</v>
      </c>
      <c r="B185" s="17"/>
      <c r="C185" s="17"/>
      <c r="D185" s="17"/>
      <c r="E185" s="17" t="str">
        <f t="shared" si="2"/>
        <v/>
      </c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</row>
    <row r="186" spans="1:174" x14ac:dyDescent="0.3">
      <c r="A186" s="17">
        <v>184</v>
      </c>
      <c r="B186" s="17"/>
      <c r="C186" s="17"/>
      <c r="D186" s="17"/>
      <c r="E186" s="17" t="str">
        <f t="shared" si="2"/>
        <v/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</row>
    <row r="187" spans="1:174" x14ac:dyDescent="0.3">
      <c r="A187" s="17">
        <v>185</v>
      </c>
      <c r="B187" s="17"/>
      <c r="C187" s="17"/>
      <c r="D187" s="17"/>
      <c r="E187" s="17" t="str">
        <f t="shared" si="2"/>
        <v/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</row>
    <row r="188" spans="1:174" x14ac:dyDescent="0.3">
      <c r="A188" s="17">
        <v>186</v>
      </c>
      <c r="B188" s="17"/>
      <c r="C188" s="17"/>
      <c r="D188" s="17"/>
      <c r="E188" s="17" t="str">
        <f t="shared" si="2"/>
        <v/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</row>
    <row r="189" spans="1:174" x14ac:dyDescent="0.3">
      <c r="A189" s="17">
        <v>187</v>
      </c>
      <c r="B189" s="17"/>
      <c r="C189" s="17"/>
      <c r="D189" s="17"/>
      <c r="E189" s="17" t="str">
        <f t="shared" si="2"/>
        <v/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</row>
    <row r="190" spans="1:174" x14ac:dyDescent="0.3">
      <c r="A190" s="17">
        <v>188</v>
      </c>
      <c r="B190" s="17"/>
      <c r="C190" s="17"/>
      <c r="D190" s="17"/>
      <c r="E190" s="17" t="str">
        <f t="shared" si="2"/>
        <v/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</row>
    <row r="191" spans="1:174" x14ac:dyDescent="0.3">
      <c r="A191" s="17">
        <v>189</v>
      </c>
      <c r="B191" s="17"/>
      <c r="C191" s="17"/>
      <c r="D191" s="17"/>
      <c r="E191" s="17" t="str">
        <f t="shared" si="2"/>
        <v/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</row>
    <row r="192" spans="1:174" x14ac:dyDescent="0.3">
      <c r="A192" s="17">
        <v>190</v>
      </c>
      <c r="B192" s="17"/>
      <c r="C192" s="17"/>
      <c r="D192" s="17"/>
      <c r="E192" s="17" t="str">
        <f t="shared" si="2"/>
        <v/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</row>
    <row r="193" spans="1:174" x14ac:dyDescent="0.3">
      <c r="A193" s="17">
        <v>191</v>
      </c>
      <c r="B193" s="17"/>
      <c r="C193" s="17"/>
      <c r="D193" s="17"/>
      <c r="E193" s="17" t="str">
        <f t="shared" si="2"/>
        <v/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</row>
    <row r="194" spans="1:174" x14ac:dyDescent="0.3">
      <c r="A194" s="17">
        <v>192</v>
      </c>
      <c r="B194" s="17"/>
      <c r="C194" s="17"/>
      <c r="D194" s="17"/>
      <c r="E194" s="17" t="str">
        <f t="shared" si="2"/>
        <v/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</row>
    <row r="195" spans="1:174" x14ac:dyDescent="0.3">
      <c r="A195" s="17">
        <v>193</v>
      </c>
      <c r="B195" s="17"/>
      <c r="C195" s="17"/>
      <c r="D195" s="17"/>
      <c r="E195" s="17" t="str">
        <f t="shared" si="2"/>
        <v/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</row>
    <row r="196" spans="1:174" x14ac:dyDescent="0.3">
      <c r="A196" s="17">
        <v>194</v>
      </c>
      <c r="B196" s="17"/>
      <c r="C196" s="17"/>
      <c r="D196" s="17"/>
      <c r="E196" s="17" t="str">
        <f t="shared" si="2"/>
        <v/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</row>
    <row r="197" spans="1:174" x14ac:dyDescent="0.3">
      <c r="A197" s="17">
        <v>195</v>
      </c>
      <c r="B197" s="17"/>
      <c r="C197" s="17"/>
      <c r="D197" s="17"/>
      <c r="E197" s="17" t="str">
        <f t="shared" ref="E197:E202" si="3">B197&amp;C197&amp;D197</f>
        <v/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</row>
    <row r="198" spans="1:174" x14ac:dyDescent="0.3">
      <c r="A198" s="17">
        <v>196</v>
      </c>
      <c r="B198" s="17"/>
      <c r="C198" s="17"/>
      <c r="D198" s="17"/>
      <c r="E198" s="17" t="str">
        <f t="shared" si="3"/>
        <v/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</row>
    <row r="199" spans="1:174" x14ac:dyDescent="0.3">
      <c r="A199" s="17">
        <v>197</v>
      </c>
      <c r="B199" s="17"/>
      <c r="C199" s="17"/>
      <c r="D199" s="17"/>
      <c r="E199" s="17" t="str">
        <f t="shared" si="3"/>
        <v/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</row>
    <row r="200" spans="1:174" x14ac:dyDescent="0.3">
      <c r="A200" s="17">
        <v>198</v>
      </c>
      <c r="B200" s="17"/>
      <c r="C200" s="17"/>
      <c r="D200" s="17"/>
      <c r="E200" s="17" t="str">
        <f t="shared" si="3"/>
        <v/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</row>
    <row r="201" spans="1:174" x14ac:dyDescent="0.3">
      <c r="A201" s="17">
        <v>199</v>
      </c>
      <c r="B201" s="17"/>
      <c r="C201" s="17"/>
      <c r="D201" s="17"/>
      <c r="E201" s="17" t="str">
        <f t="shared" si="3"/>
        <v/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</row>
    <row r="202" spans="1:174" x14ac:dyDescent="0.3">
      <c r="A202" s="17">
        <v>200</v>
      </c>
      <c r="B202" s="17"/>
      <c r="C202" s="17"/>
      <c r="D202" s="17"/>
      <c r="E202" s="17" t="str">
        <f t="shared" si="3"/>
        <v/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</row>
  </sheetData>
  <mergeCells count="12">
    <mergeCell ref="A1:I1"/>
    <mergeCell ref="J1:U1"/>
    <mergeCell ref="V1:AG1"/>
    <mergeCell ref="BF1:BQ1"/>
    <mergeCell ref="BR1:CC1"/>
    <mergeCell ref="CP1:DA1"/>
    <mergeCell ref="DB1:DV1"/>
    <mergeCell ref="DW1:FC1"/>
    <mergeCell ref="FD1:FR1"/>
    <mergeCell ref="AH1:AS1"/>
    <mergeCell ref="AT1:BE1"/>
    <mergeCell ref="CD1:CO1"/>
  </mergeCells>
  <dataValidations count="7">
    <dataValidation type="list" allowBlank="1" showInputMessage="1" showErrorMessage="1" sqref="DB3:DD202" xr:uid="{D1088D54-A2A6-4270-A473-E59B30E4438C}">
      <formula1>$FV$2:$FV$9</formula1>
    </dataValidation>
    <dataValidation type="list" allowBlank="1" showInputMessage="1" showErrorMessage="1" sqref="DE3:DG202" xr:uid="{DAAF79F7-5FF6-48D2-B9EF-39D91C0AFB8B}">
      <formula1>$FW$2:$FW$23</formula1>
    </dataValidation>
    <dataValidation type="list" allowBlank="1" showInputMessage="1" showErrorMessage="1" sqref="DH3:DJ202" xr:uid="{912EC911-6374-4F10-8063-8715B09C6183}">
      <formula1>$FX$2:$FX$26</formula1>
    </dataValidation>
    <dataValidation type="list" allowBlank="1" showInputMessage="1" showErrorMessage="1" sqref="DK3:DM202" xr:uid="{B2986C97-5708-47CB-BFF5-C3D778FA7E3C}">
      <formula1>$FY$2:$FY$7</formula1>
    </dataValidation>
    <dataValidation type="list" allowBlank="1" showInputMessage="1" showErrorMessage="1" sqref="DN3:DP202" xr:uid="{5049408C-65D9-492D-A5DE-319E1FED9B09}">
      <formula1>$FZ$2:$FZ$5</formula1>
    </dataValidation>
    <dataValidation type="list" allowBlank="1" showInputMessage="1" showErrorMessage="1" sqref="DQ3:DS202" xr:uid="{8407D9A2-65D3-4F82-857F-8557863DA08D}">
      <formula1>$GA$2:$GA$16</formula1>
    </dataValidation>
    <dataValidation type="list" allowBlank="1" showInputMessage="1" showErrorMessage="1" sqref="DT3:DV202" xr:uid="{BB197269-588A-4530-B119-8C032CAB6428}">
      <formula1>$GB$2:$GB$5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99FD-8CBD-4E40-9E16-CA2EE15A5C4A}">
  <dimension ref="A1:O88"/>
  <sheetViews>
    <sheetView showGridLines="0" topLeftCell="A15" workbookViewId="0">
      <selection activeCell="F29" sqref="F29:G29"/>
    </sheetView>
  </sheetViews>
  <sheetFormatPr defaultColWidth="0" defaultRowHeight="14.4" zeroHeight="1" x14ac:dyDescent="0.3"/>
  <cols>
    <col min="1" max="1" width="27.21875" customWidth="1"/>
    <col min="2" max="2" width="6.77734375" customWidth="1"/>
    <col min="3" max="11" width="6.88671875" customWidth="1"/>
    <col min="12" max="12" width="2.109375" customWidth="1"/>
    <col min="13" max="15" width="0" hidden="1" customWidth="1"/>
    <col min="16" max="16384" width="8.88671875" hidden="1"/>
  </cols>
  <sheetData>
    <row r="1" spans="1:15" ht="22.8" x14ac:dyDescent="0.3">
      <c r="A1" s="92" t="s">
        <v>283</v>
      </c>
      <c r="B1" s="92"/>
      <c r="C1" s="93"/>
      <c r="D1" s="93"/>
      <c r="E1" s="93"/>
      <c r="F1" s="93"/>
      <c r="G1" s="93"/>
      <c r="H1" s="93"/>
      <c r="I1" s="93"/>
      <c r="J1" s="93"/>
      <c r="K1" s="93"/>
    </row>
    <row r="2" spans="1:15" ht="22.8" x14ac:dyDescent="0.3">
      <c r="A2" s="92" t="s">
        <v>90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5" ht="22.8" x14ac:dyDescent="0.3">
      <c r="A3" s="92" t="s">
        <v>89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5" ht="16.8" customHeigh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5" ht="18" customHeight="1" x14ac:dyDescent="0.3">
      <c r="A5" s="24" t="s">
        <v>88</v>
      </c>
      <c r="B5" s="95" t="str">
        <f>VLOOKUP(A8,DB!E:FR,3,FALSE)</f>
        <v>DEBDUTTA SAHA</v>
      </c>
      <c r="C5" s="95"/>
      <c r="D5" s="95"/>
      <c r="E5" s="95"/>
      <c r="F5" s="95"/>
      <c r="G5" s="95"/>
      <c r="H5" s="95"/>
      <c r="I5" s="95"/>
      <c r="J5" s="95"/>
      <c r="K5" s="95"/>
      <c r="O5" s="11"/>
    </row>
    <row r="6" spans="1:15" ht="14.4" customHeight="1" x14ac:dyDescent="0.3">
      <c r="A6" s="3" t="s">
        <v>87</v>
      </c>
      <c r="B6" s="96" t="s">
        <v>86</v>
      </c>
      <c r="C6" s="96"/>
      <c r="D6" s="96" t="s">
        <v>85</v>
      </c>
      <c r="E6" s="96"/>
      <c r="F6" s="96" t="s">
        <v>84</v>
      </c>
      <c r="G6" s="96"/>
      <c r="H6" s="96" t="s">
        <v>83</v>
      </c>
      <c r="I6" s="96"/>
      <c r="J6" s="96" t="s">
        <v>82</v>
      </c>
      <c r="K6" s="96"/>
    </row>
    <row r="7" spans="1:15" x14ac:dyDescent="0.3">
      <c r="A7" s="23">
        <f>VLOOKUP(A8,DB!E:FR,2,FALSE)</f>
        <v>12345678901</v>
      </c>
      <c r="B7" s="38" t="s">
        <v>81</v>
      </c>
      <c r="C7" s="38"/>
      <c r="D7" s="77" t="s">
        <v>80</v>
      </c>
      <c r="E7" s="77"/>
      <c r="F7" s="77">
        <v>1</v>
      </c>
      <c r="G7" s="77"/>
      <c r="H7" s="38" t="str">
        <f>VLOOKUP(A8,DB!E:FR,4,FALSE)</f>
        <v>GIRL</v>
      </c>
      <c r="I7" s="38"/>
      <c r="J7" s="78">
        <f>VLOOKUP(A8,DB!E:FR,5,FALSE)</f>
        <v>42250</v>
      </c>
      <c r="K7" s="78"/>
    </row>
    <row r="8" spans="1:15" x14ac:dyDescent="0.3">
      <c r="A8" s="22" t="str">
        <f>B7&amp;D7&amp;F7</f>
        <v>VIA1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5" ht="15.6" x14ac:dyDescent="0.3">
      <c r="A9" s="79" t="s">
        <v>79</v>
      </c>
      <c r="B9" s="80"/>
      <c r="C9" s="80"/>
      <c r="D9" s="80"/>
      <c r="E9" s="80"/>
      <c r="F9" s="80"/>
      <c r="G9" s="80"/>
      <c r="H9" s="80"/>
      <c r="I9" s="80"/>
      <c r="J9" s="80"/>
      <c r="K9" s="81"/>
    </row>
    <row r="10" spans="1:15" ht="15.6" x14ac:dyDescent="0.3">
      <c r="A10" s="82" t="s">
        <v>78</v>
      </c>
      <c r="B10" s="83"/>
      <c r="C10" s="79" t="s">
        <v>77</v>
      </c>
      <c r="D10" s="80"/>
      <c r="E10" s="81"/>
      <c r="F10" s="79" t="s">
        <v>76</v>
      </c>
      <c r="G10" s="80"/>
      <c r="H10" s="81"/>
      <c r="I10" s="79" t="s">
        <v>75</v>
      </c>
      <c r="J10" s="80"/>
      <c r="K10" s="81"/>
    </row>
    <row r="11" spans="1:15" x14ac:dyDescent="0.3">
      <c r="A11" s="84"/>
      <c r="B11" s="85"/>
      <c r="C11" s="8" t="s">
        <v>74</v>
      </c>
      <c r="D11" s="8" t="s">
        <v>73</v>
      </c>
      <c r="E11" s="8" t="s">
        <v>72</v>
      </c>
      <c r="F11" s="8" t="s">
        <v>71</v>
      </c>
      <c r="G11" s="8" t="s">
        <v>70</v>
      </c>
      <c r="H11" s="8" t="s">
        <v>69</v>
      </c>
      <c r="I11" s="8" t="s">
        <v>68</v>
      </c>
      <c r="J11" s="8" t="s">
        <v>67</v>
      </c>
      <c r="K11" s="8" t="s">
        <v>66</v>
      </c>
    </row>
    <row r="12" spans="1:15" x14ac:dyDescent="0.3">
      <c r="A12" s="86"/>
      <c r="B12" s="87"/>
      <c r="C12" s="10">
        <v>-30</v>
      </c>
      <c r="D12" s="10">
        <v>-30</v>
      </c>
      <c r="E12" s="10">
        <v>-30</v>
      </c>
      <c r="F12" s="10">
        <v>-30</v>
      </c>
      <c r="G12" s="10">
        <v>-30</v>
      </c>
      <c r="H12" s="10">
        <v>-30</v>
      </c>
      <c r="I12" s="10">
        <v>-30</v>
      </c>
      <c r="J12" s="10">
        <v>-30</v>
      </c>
      <c r="K12" s="10">
        <v>-30</v>
      </c>
    </row>
    <row r="13" spans="1:15" x14ac:dyDescent="0.3">
      <c r="A13" s="88" t="s">
        <v>58</v>
      </c>
      <c r="B13" s="89"/>
      <c r="C13" s="25">
        <f>VLOOKUP($A$8,DB!$E:$FR,COLUMNS($C$13:C$13)+5,FALSE)</f>
        <v>20</v>
      </c>
      <c r="D13" s="25">
        <f>VLOOKUP($A$8,DB!$E:$FR,COLUMNS($C$13:D$13)+5,FALSE)</f>
        <v>19</v>
      </c>
      <c r="E13" s="25">
        <f>VLOOKUP($A$8,DB!$E:$FR,COLUMNS($C$13:E$13)+5,FALSE)</f>
        <v>18</v>
      </c>
      <c r="F13" s="25">
        <f>VLOOKUP($A$8,DB!$E:$FR,COLUMNS($C$13:F$13)+5,FALSE)</f>
        <v>17</v>
      </c>
      <c r="G13" s="25">
        <f>VLOOKUP($A$8,DB!$E:$FR,COLUMNS($C$13:G$13)+5,FALSE)</f>
        <v>16</v>
      </c>
      <c r="H13" s="25">
        <f>VLOOKUP($A$8,DB!$E:$FR,COLUMNS($C$13:H$13)+5,FALSE)</f>
        <v>15</v>
      </c>
      <c r="I13" s="25">
        <f>VLOOKUP($A$8,DB!$E:$FR,COLUMNS($C$13:I$13)+5,FALSE)</f>
        <v>14</v>
      </c>
      <c r="J13" s="25">
        <f>VLOOKUP($A$8,DB!$E:$FR,COLUMNS($C$13:J$13)+5,FALSE)</f>
        <v>13</v>
      </c>
      <c r="K13" s="25">
        <f>VLOOKUP($A$8,DB!$E:$FR,COLUMNS($C$13:K$13)+5,FALSE)</f>
        <v>12</v>
      </c>
    </row>
    <row r="14" spans="1:15" x14ac:dyDescent="0.3">
      <c r="A14" s="88" t="s">
        <v>57</v>
      </c>
      <c r="B14" s="89"/>
      <c r="C14" s="25">
        <f>VLOOKUP($A$8,DB!$E:$FR,COLUMNS($C$13:C$13)+17,FALSE)</f>
        <v>11</v>
      </c>
      <c r="D14" s="25">
        <f>VLOOKUP($A$8,DB!$E:$FR,COLUMNS($C$13:D$13)+ROW()+3,FALSE)</f>
        <v>10</v>
      </c>
      <c r="E14" s="25">
        <f>VLOOKUP($A$8,DB!$E:$FR,COLUMNS($C$13:E$13)+ROW()+3,FALSE)</f>
        <v>9</v>
      </c>
      <c r="F14" s="25">
        <f>VLOOKUP($A$8,DB!$E:$FR,COLUMNS($C$13:F$13)+ROW()+3,FALSE)</f>
        <v>8</v>
      </c>
      <c r="G14" s="25">
        <f>VLOOKUP($A$8,DB!$E:$FR,COLUMNS($C$13:G$13)+ROW()+3,FALSE)</f>
        <v>7</v>
      </c>
      <c r="H14" s="25">
        <f>VLOOKUP($A$8,DB!$E:$FR,COLUMNS($C$13:H$13)+ROW()+3,FALSE)</f>
        <v>6</v>
      </c>
      <c r="I14" s="25">
        <f>VLOOKUP($A$8,DB!$E:$FR,COLUMNS($C$13:I$13)+ROW()+3,FALSE)</f>
        <v>5</v>
      </c>
      <c r="J14" s="25">
        <f>VLOOKUP($A$8,DB!$E:$FR,COLUMNS($C$13:J$13)+ROW()+3,FALSE)</f>
        <v>4</v>
      </c>
      <c r="K14" s="25">
        <f>VLOOKUP($A$8,DB!$E:$FR,COLUMNS($C$13:K$13)+ROW()+3,FALSE)</f>
        <v>3</v>
      </c>
    </row>
    <row r="15" spans="1:15" x14ac:dyDescent="0.3">
      <c r="A15" s="88" t="s">
        <v>56</v>
      </c>
      <c r="B15" s="89"/>
      <c r="C15" s="25">
        <f>VLOOKUP($A$8,DB!$E:$FR,COLUMNS($C$13:C$13)+29,FALSE)</f>
        <v>0</v>
      </c>
      <c r="D15" s="25">
        <f>VLOOKUP($A$8,DB!$E:$FR,COLUMNS($C$13:D$13)+29,FALSE)</f>
        <v>0</v>
      </c>
      <c r="E15" s="25">
        <f>VLOOKUP($A$8,DB!$E:$FR,COLUMNS($C$13:E$13)+29,FALSE)</f>
        <v>0</v>
      </c>
      <c r="F15" s="25">
        <f>VLOOKUP($A$8,DB!$E:$FR,COLUMNS($C$13:F$13)+29,FALSE)</f>
        <v>0</v>
      </c>
      <c r="G15" s="25">
        <f>VLOOKUP($A$8,DB!$E:$FR,COLUMNS($C$13:G$13)+29,FALSE)</f>
        <v>0</v>
      </c>
      <c r="H15" s="25">
        <f>VLOOKUP($A$8,DB!$E:$FR,COLUMNS($C$13:H$13)+29,FALSE)</f>
        <v>0</v>
      </c>
      <c r="I15" s="25">
        <f>VLOOKUP($A$8,DB!$E:$FR,COLUMNS($C$13:I$13)+29,FALSE)</f>
        <v>0</v>
      </c>
      <c r="J15" s="25">
        <f>VLOOKUP($A$8,DB!$E:$FR,COLUMNS($C$13:J$13)+29,FALSE)</f>
        <v>0</v>
      </c>
      <c r="K15" s="25">
        <f>VLOOKUP($A$8,DB!$E:$FR,COLUMNS($C$13:K$13)+29,FALSE)</f>
        <v>0</v>
      </c>
    </row>
    <row r="16" spans="1:15" x14ac:dyDescent="0.3">
      <c r="A16" s="88" t="s">
        <v>55</v>
      </c>
      <c r="B16" s="89"/>
      <c r="C16" s="25">
        <f>VLOOKUP($A$8,DB!$E:$FR,COLUMNS($C$13:C$13)+41,FALSE)</f>
        <v>0</v>
      </c>
      <c r="D16" s="25">
        <f>VLOOKUP($A$8,DB!$E:$FR,COLUMNS($C$13:D$13)+41,FALSE)</f>
        <v>0</v>
      </c>
      <c r="E16" s="25">
        <f>VLOOKUP($A$8,DB!$E:$FR,COLUMNS($C$13:E$13)+41,FALSE)</f>
        <v>0</v>
      </c>
      <c r="F16" s="25">
        <f>VLOOKUP($A$8,DB!$E:$FR,COLUMNS($C$13:F$13)+41,FALSE)</f>
        <v>0</v>
      </c>
      <c r="G16" s="25">
        <f>VLOOKUP($A$8,DB!$E:$FR,COLUMNS($C$13:G$13)+41,FALSE)</f>
        <v>0</v>
      </c>
      <c r="H16" s="25">
        <f>VLOOKUP($A$8,DB!$E:$FR,COLUMNS($C$13:H$13)+41,FALSE)</f>
        <v>0</v>
      </c>
      <c r="I16" s="25">
        <f>VLOOKUP($A$8,DB!$E:$FR,COLUMNS($C$13:I$13)+41,FALSE)</f>
        <v>0</v>
      </c>
      <c r="J16" s="25">
        <f>VLOOKUP($A$8,DB!$E:$FR,COLUMNS($C$13:J$13)+41,FALSE)</f>
        <v>0</v>
      </c>
      <c r="K16" s="25">
        <f>VLOOKUP($A$8,DB!$E:$FR,COLUMNS($C$13:K$13)+41,FALSE)</f>
        <v>0</v>
      </c>
    </row>
    <row r="17" spans="1:11" x14ac:dyDescent="0.3">
      <c r="A17" s="88" t="s">
        <v>54</v>
      </c>
      <c r="B17" s="89"/>
      <c r="C17" s="25">
        <f>VLOOKUP($A$8,DB!$E:$FR,COLUMNS($C$13:C$13)+53,FALSE)</f>
        <v>2</v>
      </c>
      <c r="D17" s="25">
        <f>VLOOKUP($A$8,DB!$E:$FR,COLUMNS($C$13:D$13)+53,FALSE)</f>
        <v>0</v>
      </c>
      <c r="E17" s="25">
        <f>VLOOKUP($A$8,DB!$E:$FR,COLUMNS($C$13:E$13)+53,FALSE)</f>
        <v>0</v>
      </c>
      <c r="F17" s="25">
        <f>VLOOKUP($A$8,DB!$E:$FR,COLUMNS($C$13:F$13)+53,FALSE)</f>
        <v>0</v>
      </c>
      <c r="G17" s="25">
        <f>VLOOKUP($A$8,DB!$E:$FR,COLUMNS($C$13:G$13)+53,FALSE)</f>
        <v>0</v>
      </c>
      <c r="H17" s="25">
        <f>VLOOKUP($A$8,DB!$E:$FR,COLUMNS($C$13:H$13)+53,FALSE)</f>
        <v>0</v>
      </c>
      <c r="I17" s="25">
        <f>VLOOKUP($A$8,DB!$E:$FR,COLUMNS($C$13:I$13)+53,FALSE)</f>
        <v>0</v>
      </c>
      <c r="J17" s="25">
        <f>VLOOKUP($A$8,DB!$E:$FR,COLUMNS($C$13:J$13)+53,FALSE)</f>
        <v>0</v>
      </c>
      <c r="K17" s="25">
        <f>VLOOKUP($A$8,DB!$E:$FR,COLUMNS($C$13:K$13)+53,FALSE)</f>
        <v>1</v>
      </c>
    </row>
    <row r="18" spans="1:11" x14ac:dyDescent="0.3">
      <c r="A18" s="88" t="s">
        <v>53</v>
      </c>
      <c r="B18" s="89"/>
      <c r="C18" s="25">
        <f>VLOOKUP($A$8,DB!$E:$FR,COLUMNS($C$13:C$13)+65,FALSE)</f>
        <v>20</v>
      </c>
      <c r="D18" s="25">
        <f>VLOOKUP($A$8,DB!$E:$FR,COLUMNS($C$13:D$13)+65,FALSE)</f>
        <v>0</v>
      </c>
      <c r="E18" s="25">
        <f>VLOOKUP($A$8,DB!$E:$FR,COLUMNS($C$13:E$13)+65,FALSE)</f>
        <v>0</v>
      </c>
      <c r="F18" s="25">
        <f>VLOOKUP($A$8,DB!$E:$FR,COLUMNS($C$13:F$13)+65,FALSE)</f>
        <v>0</v>
      </c>
      <c r="G18" s="25">
        <f>VLOOKUP($A$8,DB!$E:$FR,COLUMNS($C$13:G$13)+65,FALSE)</f>
        <v>0</v>
      </c>
      <c r="H18" s="25">
        <f>VLOOKUP($A$8,DB!$E:$FR,COLUMNS($C$13:H$13)+65,FALSE)</f>
        <v>0</v>
      </c>
      <c r="I18" s="25">
        <f>VLOOKUP($A$8,DB!$E:$FR,COLUMNS($C$13:I$13)+65,FALSE)</f>
        <v>0</v>
      </c>
      <c r="J18" s="25">
        <f>VLOOKUP($A$8,DB!$E:$FR,COLUMNS($C$13:J$13)+65,FALSE)</f>
        <v>0</v>
      </c>
      <c r="K18" s="25">
        <f>VLOOKUP($A$8,DB!$E:$FR,COLUMNS($C$13:K$13)+65,FALSE)</f>
        <v>19</v>
      </c>
    </row>
    <row r="19" spans="1:11" ht="14.4" customHeight="1" x14ac:dyDescent="0.3">
      <c r="A19" s="63" t="s">
        <v>52</v>
      </c>
      <c r="B19" s="90"/>
      <c r="C19" s="9">
        <v>-15</v>
      </c>
      <c r="D19" s="9">
        <v>-15</v>
      </c>
      <c r="E19" s="9">
        <v>-15</v>
      </c>
      <c r="F19" s="9">
        <v>-15</v>
      </c>
      <c r="G19" s="9">
        <v>-15</v>
      </c>
      <c r="H19" s="9">
        <v>-15</v>
      </c>
      <c r="I19" s="9">
        <v>-15</v>
      </c>
      <c r="J19" s="9">
        <v>-15</v>
      </c>
      <c r="K19" s="9">
        <v>-15</v>
      </c>
    </row>
    <row r="20" spans="1:11" x14ac:dyDescent="0.3">
      <c r="A20" s="64"/>
      <c r="B20" s="91"/>
      <c r="C20" s="25">
        <f>VLOOKUP($A$8,DB!$E:$FR,COLUMNS($C$13:C$13)+77,FALSE)</f>
        <v>18</v>
      </c>
      <c r="D20" s="25">
        <f>VLOOKUP($A$8,DB!$E:$FR,COLUMNS($C$13:D$13)+77,FALSE)</f>
        <v>0</v>
      </c>
      <c r="E20" s="25">
        <f>VLOOKUP($A$8,DB!$E:$FR,COLUMNS($C$13:E$13)+77,FALSE)</f>
        <v>0</v>
      </c>
      <c r="F20" s="25">
        <f>VLOOKUP($A$8,DB!$E:$FR,COLUMNS($C$13:F$13)+77,FALSE)</f>
        <v>0</v>
      </c>
      <c r="G20" s="25">
        <f>VLOOKUP($A$8,DB!$E:$FR,COLUMNS($C$13:G$13)+77,FALSE)</f>
        <v>0</v>
      </c>
      <c r="H20" s="25">
        <f>VLOOKUP($A$8,DB!$E:$FR,COLUMNS($C$13:H$13)+77,FALSE)</f>
        <v>0</v>
      </c>
      <c r="I20" s="25">
        <f>VLOOKUP($A$8,DB!$E:$FR,COLUMNS($C$13:I$13)+77,FALSE)</f>
        <v>0</v>
      </c>
      <c r="J20" s="25">
        <f>VLOOKUP($A$8,DB!$E:$FR,COLUMNS($C$13:J$13)+77,FALSE)</f>
        <v>0</v>
      </c>
      <c r="K20" s="25">
        <f>VLOOKUP($A$8,DB!$E:$FR,COLUMNS($C$13:K$13)+77,FALSE)</f>
        <v>17</v>
      </c>
    </row>
    <row r="21" spans="1:11" ht="14.4" customHeight="1" x14ac:dyDescent="0.3">
      <c r="A21" s="63" t="s">
        <v>51</v>
      </c>
      <c r="B21" s="90"/>
      <c r="C21" s="9">
        <v>-15</v>
      </c>
      <c r="D21" s="9">
        <v>-15</v>
      </c>
      <c r="E21" s="9">
        <v>-15</v>
      </c>
      <c r="F21" s="9">
        <v>-15</v>
      </c>
      <c r="G21" s="9">
        <v>-15</v>
      </c>
      <c r="H21" s="9">
        <v>-15</v>
      </c>
      <c r="I21" s="9">
        <v>-15</v>
      </c>
      <c r="J21" s="9">
        <v>-15</v>
      </c>
      <c r="K21" s="9">
        <v>-15</v>
      </c>
    </row>
    <row r="22" spans="1:11" x14ac:dyDescent="0.3">
      <c r="A22" s="64"/>
      <c r="B22" s="91"/>
      <c r="C22" s="25">
        <f>VLOOKUP($A$8,DB!$E:$FR,COLUMNS($C$13:C$13)+89,FALSE)</f>
        <v>16</v>
      </c>
      <c r="D22" s="25">
        <f>VLOOKUP($A$8,DB!$E:$FR,COLUMNS($C$13:D$13)+89,FALSE)</f>
        <v>0</v>
      </c>
      <c r="E22" s="25">
        <f>VLOOKUP($A$8,DB!$E:$FR,COLUMNS($C$13:E$13)+89,FALSE)</f>
        <v>0</v>
      </c>
      <c r="F22" s="25">
        <f>VLOOKUP($A$8,DB!$E:$FR,COLUMNS($C$13:F$13)+89,FALSE)</f>
        <v>0</v>
      </c>
      <c r="G22" s="25">
        <f>VLOOKUP($A$8,DB!$E:$FR,COLUMNS($C$13:G$13)+89,FALSE)</f>
        <v>0</v>
      </c>
      <c r="H22" s="25">
        <f>VLOOKUP($A$8,DB!$E:$FR,COLUMNS($C$13:H$13)+89,FALSE)</f>
        <v>0</v>
      </c>
      <c r="I22" s="25">
        <f>VLOOKUP($A$8,DB!$E:$FR,COLUMNS($C$13:I$13)+89,FALSE)</f>
        <v>0</v>
      </c>
      <c r="J22" s="25">
        <f>VLOOKUP($A$8,DB!$E:$FR,COLUMNS($C$13:J$13)+89,FALSE)</f>
        <v>0</v>
      </c>
      <c r="K22" s="25">
        <f>VLOOKUP($A$8,DB!$E:$FR,COLUMNS($C$13:K$13)+89,FALSE)</f>
        <v>15</v>
      </c>
    </row>
    <row r="23" spans="1:1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ht="15.6" x14ac:dyDescent="0.3">
      <c r="A24" s="42" t="s">
        <v>65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ht="29.4" customHeight="1" x14ac:dyDescent="0.3">
      <c r="A25" s="7" t="s">
        <v>64</v>
      </c>
      <c r="B25" s="73" t="s">
        <v>63</v>
      </c>
      <c r="C25" s="74"/>
      <c r="D25" s="73" t="s">
        <v>62</v>
      </c>
      <c r="E25" s="74"/>
      <c r="F25" s="73" t="s">
        <v>61</v>
      </c>
      <c r="G25" s="74"/>
      <c r="H25" s="75" t="s">
        <v>60</v>
      </c>
      <c r="I25" s="76"/>
      <c r="J25" s="74" t="s">
        <v>59</v>
      </c>
      <c r="K25" s="74"/>
    </row>
    <row r="26" spans="1:11" x14ac:dyDescent="0.3">
      <c r="A26" s="4" t="s">
        <v>58</v>
      </c>
      <c r="B26" s="34">
        <f>VLOOKUP($A$8,DB!$E:$FR,15,FALSE)</f>
        <v>20</v>
      </c>
      <c r="C26" s="34"/>
      <c r="D26" s="34">
        <f>VLOOKUP($A$8,DB!$E:$FR,16,FALSE)</f>
        <v>30</v>
      </c>
      <c r="E26" s="34"/>
      <c r="F26" s="34">
        <f>VLOOKUP($A$8,DB!$E:$FR,17,FALSE)</f>
        <v>12</v>
      </c>
      <c r="G26" s="34"/>
      <c r="H26" s="35">
        <f>SUM(B26:G26)</f>
        <v>62</v>
      </c>
      <c r="I26" s="36"/>
      <c r="J26" s="37">
        <f>ROUND(H26/150,2)</f>
        <v>0.41</v>
      </c>
      <c r="K26" s="37"/>
    </row>
    <row r="27" spans="1:11" x14ac:dyDescent="0.3">
      <c r="A27" s="4" t="s">
        <v>57</v>
      </c>
      <c r="B27" s="34">
        <f>VLOOKUP($A$8,DB!$E:$FR,27,FALSE)</f>
        <v>19</v>
      </c>
      <c r="C27" s="34"/>
      <c r="D27" s="34">
        <f>VLOOKUP($A$8,DB!$E:$FR,28,FALSE)</f>
        <v>29</v>
      </c>
      <c r="E27" s="34"/>
      <c r="F27" s="34">
        <f>VLOOKUP($A$8,DB!$E:$FR,29,FALSE)</f>
        <v>49</v>
      </c>
      <c r="G27" s="34"/>
      <c r="H27" s="35">
        <f t="shared" ref="H27:H31" si="0">SUM(B27:G27)</f>
        <v>97</v>
      </c>
      <c r="I27" s="36"/>
      <c r="J27" s="37">
        <f t="shared" ref="J27:J31" si="1">ROUND(H27/150,2)</f>
        <v>0.65</v>
      </c>
      <c r="K27" s="37"/>
    </row>
    <row r="28" spans="1:11" x14ac:dyDescent="0.3">
      <c r="A28" s="6" t="s">
        <v>56</v>
      </c>
      <c r="B28" s="34">
        <f>VLOOKUP($A$8,DB!$E:$FR,39,FALSE)</f>
        <v>20</v>
      </c>
      <c r="C28" s="34"/>
      <c r="D28" s="34">
        <f>VLOOKUP($A$8,DB!$E:$FR,40,FALSE)</f>
        <v>25</v>
      </c>
      <c r="E28" s="34"/>
      <c r="F28" s="34">
        <f>VLOOKUP($A$8,DB!$E:$FR,41,FALSE)</f>
        <v>30</v>
      </c>
      <c r="G28" s="34"/>
      <c r="H28" s="35">
        <f t="shared" si="0"/>
        <v>75</v>
      </c>
      <c r="I28" s="36"/>
      <c r="J28" s="37">
        <f t="shared" si="1"/>
        <v>0.5</v>
      </c>
      <c r="K28" s="37"/>
    </row>
    <row r="29" spans="1:11" x14ac:dyDescent="0.3">
      <c r="A29" s="5" t="s">
        <v>55</v>
      </c>
      <c r="B29" s="34">
        <f>VLOOKUP($A$8,DB!$E:$FR,51,FALSE)</f>
        <v>0</v>
      </c>
      <c r="C29" s="34"/>
      <c r="D29" s="34">
        <f>VLOOKUP($A$8,DB!$E:$FR,52,FALSE)</f>
        <v>0</v>
      </c>
      <c r="E29" s="34"/>
      <c r="F29" s="34">
        <f>VLOOKUP($A$8,DB!$E:$FR,53,FALSE)</f>
        <v>0</v>
      </c>
      <c r="G29" s="34"/>
      <c r="H29" s="35">
        <f t="shared" si="0"/>
        <v>0</v>
      </c>
      <c r="I29" s="36"/>
      <c r="J29" s="37">
        <f t="shared" si="1"/>
        <v>0</v>
      </c>
      <c r="K29" s="37"/>
    </row>
    <row r="30" spans="1:11" x14ac:dyDescent="0.3">
      <c r="A30" s="4" t="s">
        <v>54</v>
      </c>
      <c r="B30" s="34">
        <f>VLOOKUP($A$8,DB!$E:$FR,63,FALSE)</f>
        <v>18</v>
      </c>
      <c r="C30" s="34"/>
      <c r="D30" s="34">
        <f>VLOOKUP($A$8,DB!$E:$FR,64,FALSE)</f>
        <v>28</v>
      </c>
      <c r="E30" s="34"/>
      <c r="F30" s="34">
        <f>VLOOKUP($A$8,DB!$E:$FR,65,FALSE)</f>
        <v>48</v>
      </c>
      <c r="G30" s="34"/>
      <c r="H30" s="35">
        <f t="shared" si="0"/>
        <v>94</v>
      </c>
      <c r="I30" s="36"/>
      <c r="J30" s="37">
        <f t="shared" si="1"/>
        <v>0.63</v>
      </c>
      <c r="K30" s="37"/>
    </row>
    <row r="31" spans="1:11" x14ac:dyDescent="0.3">
      <c r="A31" s="4" t="s">
        <v>53</v>
      </c>
      <c r="B31" s="34">
        <f>VLOOKUP($A$8,DB!$E:$FR,75,FALSE)</f>
        <v>17</v>
      </c>
      <c r="C31" s="34"/>
      <c r="D31" s="34">
        <f>VLOOKUP($A$8,DB!$E:$FR,76,FALSE)</f>
        <v>27</v>
      </c>
      <c r="E31" s="34"/>
      <c r="F31" s="34">
        <f>VLOOKUP($A$8,DB!$E:$FR,77,FALSE)</f>
        <v>47</v>
      </c>
      <c r="G31" s="34"/>
      <c r="H31" s="35">
        <f t="shared" si="0"/>
        <v>91</v>
      </c>
      <c r="I31" s="36"/>
      <c r="J31" s="37">
        <f t="shared" si="1"/>
        <v>0.61</v>
      </c>
      <c r="K31" s="37"/>
    </row>
    <row r="32" spans="1:11" x14ac:dyDescent="0.3">
      <c r="A32" s="63" t="s">
        <v>52</v>
      </c>
      <c r="B32" s="34" t="s">
        <v>50</v>
      </c>
      <c r="C32" s="34"/>
      <c r="D32" s="34" t="s">
        <v>49</v>
      </c>
      <c r="E32" s="34"/>
      <c r="F32" s="34" t="s">
        <v>48</v>
      </c>
      <c r="G32" s="34"/>
      <c r="H32" s="65" t="s">
        <v>285</v>
      </c>
      <c r="I32" s="66"/>
      <c r="J32" s="67">
        <f>H33/75</f>
        <v>0.66666666666666663</v>
      </c>
      <c r="K32" s="68"/>
    </row>
    <row r="33" spans="1:11" x14ac:dyDescent="0.3">
      <c r="A33" s="64"/>
      <c r="B33" s="34">
        <f>VLOOKUP($A$8,DB!$E:$FR,87,FALSE)</f>
        <v>10</v>
      </c>
      <c r="C33" s="34"/>
      <c r="D33" s="34">
        <f>VLOOKUP($A$8,DB!$E:$FR,88,FALSE)</f>
        <v>15</v>
      </c>
      <c r="E33" s="34"/>
      <c r="F33" s="34">
        <f>VLOOKUP($A$8,DB!$E:$FR,89,FALSE)</f>
        <v>25</v>
      </c>
      <c r="G33" s="34"/>
      <c r="H33" s="35">
        <f t="shared" ref="H33" si="2">SUM(B33:G33)</f>
        <v>50</v>
      </c>
      <c r="I33" s="36"/>
      <c r="J33" s="69"/>
      <c r="K33" s="70"/>
    </row>
    <row r="34" spans="1:11" x14ac:dyDescent="0.3">
      <c r="A34" s="71" t="s">
        <v>51</v>
      </c>
      <c r="B34" s="34" t="s">
        <v>50</v>
      </c>
      <c r="C34" s="34"/>
      <c r="D34" s="34" t="s">
        <v>49</v>
      </c>
      <c r="E34" s="34"/>
      <c r="F34" s="34" t="s">
        <v>48</v>
      </c>
      <c r="G34" s="34"/>
      <c r="H34" s="65" t="s">
        <v>285</v>
      </c>
      <c r="I34" s="66"/>
      <c r="J34" s="67">
        <f>H35/75</f>
        <v>0.62666666666666671</v>
      </c>
      <c r="K34" s="68"/>
    </row>
    <row r="35" spans="1:11" x14ac:dyDescent="0.3">
      <c r="A35" s="72"/>
      <c r="B35" s="34">
        <f>VLOOKUP($A$8,DB!$E:$FR,99,FALSE)</f>
        <v>9</v>
      </c>
      <c r="C35" s="34"/>
      <c r="D35" s="34">
        <f>VLOOKUP($A$8,DB!$E:$FR,100,FALSE)</f>
        <v>14</v>
      </c>
      <c r="E35" s="34"/>
      <c r="F35" s="34">
        <f>VLOOKUP($A$8,DB!$E:$FR,101,FALSE)</f>
        <v>24</v>
      </c>
      <c r="G35" s="34"/>
      <c r="H35" s="35">
        <f t="shared" ref="H35" si="3">SUM(B35:G35)</f>
        <v>47</v>
      </c>
      <c r="I35" s="36"/>
      <c r="J35" s="69"/>
      <c r="K35" s="70"/>
    </row>
    <row r="36" spans="1:11" x14ac:dyDescent="0.3">
      <c r="A36" s="28" t="s">
        <v>284</v>
      </c>
      <c r="B36" s="33">
        <f>SUM(B26:C35)</f>
        <v>113</v>
      </c>
      <c r="C36" s="33"/>
      <c r="D36" s="33">
        <f t="shared" ref="D36" si="4">SUM(D26:E35)</f>
        <v>168</v>
      </c>
      <c r="E36" s="33"/>
      <c r="F36" s="33">
        <f t="shared" ref="F36" si="5">SUM(F26:G35)</f>
        <v>235</v>
      </c>
      <c r="G36" s="33"/>
      <c r="H36" s="33">
        <f t="shared" ref="H36" si="6">SUM(H26:I35)</f>
        <v>516</v>
      </c>
      <c r="I36" s="33"/>
      <c r="J36" s="97">
        <f>H36/1050</f>
        <v>0.49142857142857144</v>
      </c>
      <c r="K36" s="97"/>
    </row>
    <row r="37" spans="1:11" ht="15.6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15.6" x14ac:dyDescent="0.3">
      <c r="A38" s="42" t="s">
        <v>286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5.6" x14ac:dyDescent="0.3">
      <c r="A39" s="60" t="s">
        <v>23</v>
      </c>
      <c r="B39" s="61"/>
      <c r="C39" s="62" t="s">
        <v>39</v>
      </c>
      <c r="D39" s="62"/>
      <c r="E39" s="62"/>
      <c r="F39" s="62" t="s">
        <v>38</v>
      </c>
      <c r="G39" s="62"/>
      <c r="H39" s="62"/>
      <c r="I39" s="62" t="s">
        <v>37</v>
      </c>
      <c r="J39" s="62"/>
      <c r="K39" s="62"/>
    </row>
    <row r="40" spans="1:11" s="2" customFormat="1" ht="17.399999999999999" customHeight="1" x14ac:dyDescent="0.3">
      <c r="A40" s="53" t="s">
        <v>47</v>
      </c>
      <c r="B40" s="54"/>
      <c r="C40" s="34" t="str">
        <f>VLOOKUP($A$8,DB!$E:$FR,102,FALSE)</f>
        <v>Word smart</v>
      </c>
      <c r="D40" s="34"/>
      <c r="E40" s="34"/>
      <c r="F40" s="34" t="str">
        <f>VLOOKUP($A$8,DB!$E:$FR,103,FALSE)</f>
        <v>People smart</v>
      </c>
      <c r="G40" s="34"/>
      <c r="H40" s="34"/>
      <c r="I40" s="34" t="str">
        <f>VLOOKUP($A$8,DB!$E:$FR,104,FALSE)</f>
        <v>Body smart</v>
      </c>
      <c r="J40" s="34"/>
      <c r="K40" s="34"/>
    </row>
    <row r="41" spans="1:11" s="2" customFormat="1" ht="16.8" customHeight="1" x14ac:dyDescent="0.3">
      <c r="A41" s="53" t="s">
        <v>46</v>
      </c>
      <c r="B41" s="54"/>
      <c r="C41" s="34" t="str">
        <f>VLOOKUP($A$8,DB!$E:$FR,105,FALSE)</f>
        <v>Clay modeling, pottery</v>
      </c>
      <c r="D41" s="34"/>
      <c r="E41" s="34"/>
      <c r="F41" s="34" t="str">
        <f>VLOOKUP($A$8,DB!$E:$FR,106,FALSE)</f>
        <v>Dancing</v>
      </c>
      <c r="G41" s="34"/>
      <c r="H41" s="34"/>
      <c r="I41" s="34" t="str">
        <f>VLOOKUP($A$8,DB!$E:$FR,107,FALSE)</f>
        <v>Gardening</v>
      </c>
      <c r="J41" s="34"/>
      <c r="K41" s="34"/>
    </row>
    <row r="42" spans="1:11" s="2" customFormat="1" ht="16.2" customHeight="1" x14ac:dyDescent="0.3">
      <c r="A42" s="53" t="s">
        <v>45</v>
      </c>
      <c r="B42" s="54"/>
      <c r="C42" s="34" t="str">
        <f>VLOOKUP($A$8,DB!$E:$FR,108,FALSE)</f>
        <v>Open minded</v>
      </c>
      <c r="D42" s="34"/>
      <c r="E42" s="34"/>
      <c r="F42" s="34" t="str">
        <f>VLOOKUP($A$8,DB!$E:$FR,109,FALSE)</f>
        <v>Very good listener</v>
      </c>
      <c r="G42" s="34"/>
      <c r="H42" s="34"/>
      <c r="I42" s="34" t="str">
        <f>VLOOKUP($A$8,DB!$E:$FR,110,FALSE)</f>
        <v>Punctual</v>
      </c>
      <c r="J42" s="34"/>
      <c r="K42" s="34"/>
    </row>
    <row r="43" spans="1:11" s="2" customFormat="1" ht="30" customHeight="1" x14ac:dyDescent="0.3">
      <c r="A43" s="53" t="s">
        <v>44</v>
      </c>
      <c r="B43" s="54"/>
      <c r="C43" s="34" t="str">
        <f>VLOOKUP($A$8,DB!$E:$FR,111,FALSE)</f>
        <v>Empathetic/empathic</v>
      </c>
      <c r="D43" s="34"/>
      <c r="E43" s="34"/>
      <c r="F43" s="34" t="str">
        <f>VLOOKUP($A$8,DB!$E:$FR,112,FALSE)</f>
        <v>Self-motivated</v>
      </c>
      <c r="G43" s="34"/>
      <c r="H43" s="34"/>
      <c r="I43" s="34" t="str">
        <f>VLOOKUP($A$8,DB!$E:$FR,113,FALSE)</f>
        <v>Gifted children / Needs academic challenges</v>
      </c>
      <c r="J43" s="34"/>
      <c r="K43" s="34"/>
    </row>
    <row r="44" spans="1:11" s="2" customFormat="1" ht="28.8" customHeight="1" x14ac:dyDescent="0.3">
      <c r="A44" s="53" t="s">
        <v>43</v>
      </c>
      <c r="B44" s="54"/>
      <c r="C44" s="34" t="str">
        <f>VLOOKUP($A$8,DB!$E:$FR,114,FALSE)</f>
        <v>Anxiety to appear test/ examination /evaluation</v>
      </c>
      <c r="D44" s="34"/>
      <c r="E44" s="34"/>
      <c r="F44" s="34" t="str">
        <f>VLOOKUP($A$8,DB!$E:$FR,115,FALSE)</f>
        <v>Anxiety to appear test/ examination /evaluation</v>
      </c>
      <c r="G44" s="34"/>
      <c r="H44" s="34"/>
      <c r="I44" s="34" t="str">
        <f>VLOOKUP($A$8,DB!$E:$FR,116,FALSE)</f>
        <v>Anxiety to attend school regularly</v>
      </c>
      <c r="J44" s="34"/>
      <c r="K44" s="34"/>
    </row>
    <row r="45" spans="1:11" s="2" customFormat="1" ht="27" customHeight="1" x14ac:dyDescent="0.3">
      <c r="A45" s="53" t="s">
        <v>42</v>
      </c>
      <c r="B45" s="54"/>
      <c r="C45" s="34" t="str">
        <f>VLOOKUP($A$8,DB!$E:$FR,117,FALSE)</f>
        <v>Handwriting</v>
      </c>
      <c r="D45" s="34"/>
      <c r="E45" s="34"/>
      <c r="F45" s="34" t="str">
        <f>VLOOKUP($A$8,DB!$E:$FR,118,FALSE)</f>
        <v>Pronunciation</v>
      </c>
      <c r="G45" s="34"/>
      <c r="H45" s="34"/>
      <c r="I45" s="34" t="str">
        <f>VLOOKUP($A$8,DB!$E:$FR,119,FALSE)</f>
        <v>Reading comprehension</v>
      </c>
      <c r="J45" s="34"/>
      <c r="K45" s="34"/>
    </row>
    <row r="46" spans="1:11" s="2" customFormat="1" ht="19.8" customHeight="1" x14ac:dyDescent="0.3">
      <c r="A46" s="55" t="s">
        <v>41</v>
      </c>
      <c r="B46" s="56"/>
      <c r="C46" s="34" t="str">
        <f>VLOOKUP($A$8,DB!$E:$FR,120,FALSE)</f>
        <v>Not found</v>
      </c>
      <c r="D46" s="34"/>
      <c r="E46" s="34"/>
      <c r="F46" s="34" t="str">
        <f>VLOOKUP($A$8,DB!$E:$FR,121,FALSE)</f>
        <v>Not found</v>
      </c>
      <c r="G46" s="34"/>
      <c r="H46" s="34"/>
      <c r="I46" s="34" t="str">
        <f>VLOOKUP($A$8,DB!$E:$FR,122,FALSE)</f>
        <v>Not found</v>
      </c>
      <c r="J46" s="34"/>
      <c r="K46" s="34"/>
    </row>
    <row r="47" spans="1:11" ht="7.8" customHeight="1" x14ac:dyDescent="0.3"/>
    <row r="48" spans="1:11" ht="10.199999999999999" customHeigh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9.2" customHeight="1" x14ac:dyDescent="0.3">
      <c r="A49" s="42" t="s">
        <v>40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9.2" customHeight="1" x14ac:dyDescent="0.3">
      <c r="A50" s="48" t="s">
        <v>24</v>
      </c>
      <c r="B50" s="49"/>
      <c r="C50" s="49"/>
      <c r="D50" s="49"/>
      <c r="E50" s="49"/>
      <c r="F50" s="49"/>
      <c r="G50" s="49"/>
      <c r="H50" s="49"/>
      <c r="I50" s="49"/>
      <c r="J50" s="49"/>
      <c r="K50" s="50"/>
    </row>
    <row r="51" spans="1:11" ht="19.2" customHeight="1" x14ac:dyDescent="0.3">
      <c r="A51" s="57" t="s">
        <v>23</v>
      </c>
      <c r="B51" s="58"/>
      <c r="C51" s="58"/>
      <c r="D51" s="58"/>
      <c r="E51" s="59"/>
      <c r="F51" s="33" t="s">
        <v>39</v>
      </c>
      <c r="G51" s="33"/>
      <c r="H51" s="33" t="s">
        <v>38</v>
      </c>
      <c r="I51" s="33"/>
      <c r="J51" s="33" t="s">
        <v>37</v>
      </c>
      <c r="K51" s="33"/>
    </row>
    <row r="52" spans="1:11" ht="19.2" customHeight="1" x14ac:dyDescent="0.3">
      <c r="A52" s="43" t="s">
        <v>36</v>
      </c>
      <c r="B52" s="43"/>
      <c r="C52" s="43"/>
      <c r="D52" s="43"/>
      <c r="E52" s="43"/>
      <c r="F52" s="52" t="str">
        <f>VLOOKUP($A$8,DB!$E:$FR,123,FALSE)</f>
        <v>A</v>
      </c>
      <c r="G52" s="52"/>
      <c r="H52" s="52" t="str">
        <f>VLOOKUP($A$8,DB!$E:$FR,124,FALSE)</f>
        <v>A</v>
      </c>
      <c r="I52" s="52"/>
      <c r="J52" s="52" t="str">
        <f>VLOOKUP($A$8,DB!$E:$FR,125,FALSE)</f>
        <v>A</v>
      </c>
      <c r="K52" s="52"/>
    </row>
    <row r="53" spans="1:11" ht="19.2" customHeight="1" x14ac:dyDescent="0.3">
      <c r="A53" s="43" t="s">
        <v>35</v>
      </c>
      <c r="B53" s="43"/>
      <c r="C53" s="43"/>
      <c r="D53" s="43"/>
      <c r="E53" s="43"/>
      <c r="F53" s="52" t="str">
        <f>VLOOKUP($A$8,DB!$E:$FR,126,FALSE)</f>
        <v>A</v>
      </c>
      <c r="G53" s="52"/>
      <c r="H53" s="52" t="str">
        <f>VLOOKUP($A$8,DB!$E:$FR,127,FALSE)</f>
        <v>A</v>
      </c>
      <c r="I53" s="52"/>
      <c r="J53" s="52" t="str">
        <f>VLOOKUP($A$8,DB!$E:$FR,128,FALSE)</f>
        <v>A</v>
      </c>
      <c r="K53" s="52"/>
    </row>
    <row r="54" spans="1:11" ht="19.2" customHeight="1" x14ac:dyDescent="0.3">
      <c r="A54" s="43" t="s">
        <v>34</v>
      </c>
      <c r="B54" s="43"/>
      <c r="C54" s="43"/>
      <c r="D54" s="43"/>
      <c r="E54" s="43"/>
      <c r="F54" s="52" t="str">
        <f>VLOOKUP($A$8,DB!$E:$FR,129,FALSE)</f>
        <v>A</v>
      </c>
      <c r="G54" s="52"/>
      <c r="H54" s="52" t="str">
        <f>VLOOKUP($A$8,DB!$E:$FR,130,FALSE)</f>
        <v>A</v>
      </c>
      <c r="I54" s="52"/>
      <c r="J54" s="52" t="str">
        <f>VLOOKUP($A$8,DB!$E:$FR,131,FALSE)</f>
        <v>A</v>
      </c>
      <c r="K54" s="52"/>
    </row>
    <row r="55" spans="1:11" ht="19.2" customHeight="1" x14ac:dyDescent="0.3">
      <c r="A55" s="43" t="s">
        <v>33</v>
      </c>
      <c r="B55" s="43"/>
      <c r="C55" s="43"/>
      <c r="D55" s="43"/>
      <c r="E55" s="43"/>
      <c r="F55" s="52" t="str">
        <f>VLOOKUP($A$8,DB!$E:$FR,132,FALSE)</f>
        <v>A</v>
      </c>
      <c r="G55" s="52"/>
      <c r="H55" s="52" t="str">
        <f>VLOOKUP($A$8,DB!$E:$FR,133,FALSE)</f>
        <v>A</v>
      </c>
      <c r="I55" s="52"/>
      <c r="J55" s="52" t="str">
        <f>VLOOKUP($A$8,DB!$E:$FR,134,FALSE)</f>
        <v>A</v>
      </c>
      <c r="K55" s="52"/>
    </row>
    <row r="56" spans="1:11" ht="19.2" customHeight="1" x14ac:dyDescent="0.3">
      <c r="A56" s="43" t="s">
        <v>32</v>
      </c>
      <c r="B56" s="43"/>
      <c r="C56" s="43"/>
      <c r="D56" s="43"/>
      <c r="E56" s="43"/>
      <c r="F56" s="52" t="str">
        <f>VLOOKUP($A$8,DB!$E:$FR,135,FALSE)</f>
        <v>A</v>
      </c>
      <c r="G56" s="52"/>
      <c r="H56" s="52" t="str">
        <f>VLOOKUP($A$8,DB!$E:$FR,136,FALSE)</f>
        <v>A</v>
      </c>
      <c r="I56" s="52"/>
      <c r="J56" s="52" t="str">
        <f>VLOOKUP($A$8,DB!$E:$FR,137,FALSE)</f>
        <v>A</v>
      </c>
      <c r="K56" s="52"/>
    </row>
    <row r="57" spans="1:11" ht="19.2" customHeight="1" x14ac:dyDescent="0.3">
      <c r="A57" s="43" t="s">
        <v>31</v>
      </c>
      <c r="B57" s="43"/>
      <c r="C57" s="43"/>
      <c r="D57" s="43"/>
      <c r="E57" s="43"/>
      <c r="F57" s="52" t="str">
        <f>VLOOKUP($A$8,DB!$E:$FR,138,FALSE)</f>
        <v>A</v>
      </c>
      <c r="G57" s="52"/>
      <c r="H57" s="52" t="str">
        <f>VLOOKUP($A$8,DB!$E:$FR,139,FALSE)</f>
        <v>A</v>
      </c>
      <c r="I57" s="52"/>
      <c r="J57" s="52" t="str">
        <f>VLOOKUP($A$8,DB!$E:$FR,140,FALSE)</f>
        <v>A</v>
      </c>
      <c r="K57" s="52"/>
    </row>
    <row r="58" spans="1:11" ht="19.2" customHeight="1" x14ac:dyDescent="0.3">
      <c r="A58" s="43" t="s">
        <v>30</v>
      </c>
      <c r="B58" s="43"/>
      <c r="C58" s="43"/>
      <c r="D58" s="43"/>
      <c r="E58" s="43"/>
      <c r="F58" s="52" t="str">
        <f>VLOOKUP($A$8,DB!$E:$FR,141,FALSE)</f>
        <v>A</v>
      </c>
      <c r="G58" s="52"/>
      <c r="H58" s="52" t="str">
        <f>VLOOKUP($A$8,DB!$E:$FR,142,FALSE)</f>
        <v>A</v>
      </c>
      <c r="I58" s="52"/>
      <c r="J58" s="52" t="str">
        <f>VLOOKUP($A$8,DB!$E:$FR,143,FALSE)</f>
        <v>A</v>
      </c>
      <c r="K58" s="52"/>
    </row>
    <row r="59" spans="1:11" ht="19.2" customHeight="1" x14ac:dyDescent="0.3">
      <c r="A59" s="43" t="s">
        <v>29</v>
      </c>
      <c r="B59" s="43"/>
      <c r="C59" s="43"/>
      <c r="D59" s="43"/>
      <c r="E59" s="43"/>
      <c r="F59" s="52" t="str">
        <f>VLOOKUP($A$8,DB!$E:$FR,144,FALSE)</f>
        <v>A</v>
      </c>
      <c r="G59" s="52"/>
      <c r="H59" s="52" t="str">
        <f>VLOOKUP($A$8,DB!$E:$FR,145,FALSE)</f>
        <v>A</v>
      </c>
      <c r="I59" s="52"/>
      <c r="J59" s="52" t="str">
        <f>VLOOKUP($A$8,DB!$E:$FR,146,FALSE)</f>
        <v>A</v>
      </c>
      <c r="K59" s="52"/>
    </row>
    <row r="60" spans="1:11" ht="19.2" customHeight="1" x14ac:dyDescent="0.3">
      <c r="A60" s="43" t="s">
        <v>28</v>
      </c>
      <c r="B60" s="43"/>
      <c r="C60" s="43"/>
      <c r="D60" s="43"/>
      <c r="E60" s="43"/>
      <c r="F60" s="52" t="str">
        <f>VLOOKUP($A$8,DB!$E:$FR,147,FALSE)</f>
        <v>A</v>
      </c>
      <c r="G60" s="52"/>
      <c r="H60" s="52" t="str">
        <f>VLOOKUP($A$8,DB!$E:$FR,148,FALSE)</f>
        <v>A</v>
      </c>
      <c r="I60" s="52"/>
      <c r="J60" s="52" t="str">
        <f>VLOOKUP($A$8,DB!$E:$FR,149,FALSE)</f>
        <v>A</v>
      </c>
      <c r="K60" s="52"/>
    </row>
    <row r="61" spans="1:11" ht="19.2" customHeight="1" x14ac:dyDescent="0.3">
      <c r="A61" s="43" t="s">
        <v>27</v>
      </c>
      <c r="B61" s="43"/>
      <c r="C61" s="43"/>
      <c r="D61" s="43"/>
      <c r="E61" s="43"/>
      <c r="F61" s="52" t="str">
        <f>VLOOKUP($A$8,DB!$E:$FR,150,FALSE)</f>
        <v>A</v>
      </c>
      <c r="G61" s="52"/>
      <c r="H61" s="52" t="str">
        <f>VLOOKUP($A$8,DB!$E:$FR,151,FALSE)</f>
        <v>A</v>
      </c>
      <c r="I61" s="52"/>
      <c r="J61" s="52" t="str">
        <f>VLOOKUP($A$8,DB!$E:$FR,152,FALSE)</f>
        <v>A</v>
      </c>
      <c r="K61" s="52"/>
    </row>
    <row r="62" spans="1:11" ht="19.2" customHeight="1" x14ac:dyDescent="0.3">
      <c r="A62" s="43" t="s">
        <v>26</v>
      </c>
      <c r="B62" s="43"/>
      <c r="C62" s="43"/>
      <c r="D62" s="43"/>
      <c r="E62" s="43"/>
      <c r="F62" s="52" t="str">
        <f>VLOOKUP($A$8,DB!$E:$FR,153,FALSE)</f>
        <v>A</v>
      </c>
      <c r="G62" s="52"/>
      <c r="H62" s="52" t="str">
        <f>VLOOKUP($A$8,DB!$E:$FR,154,FALSE)</f>
        <v>A</v>
      </c>
      <c r="I62" s="52"/>
      <c r="J62" s="52" t="str">
        <f>VLOOKUP($A$8,DB!$E:$FR,155,FALSE)</f>
        <v>A</v>
      </c>
      <c r="K62" s="52"/>
    </row>
    <row r="63" spans="1:11" ht="19.2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9.2" customHeight="1" x14ac:dyDescent="0.3">
      <c r="A64" s="42" t="s">
        <v>25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9.2" customHeight="1" x14ac:dyDescent="0.3">
      <c r="A65" s="33" t="s">
        <v>24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ht="19.2" customHeight="1" x14ac:dyDescent="0.3">
      <c r="A66" s="47" t="s">
        <v>23</v>
      </c>
      <c r="B66" s="47"/>
      <c r="C66" s="47"/>
      <c r="D66" s="48" t="s">
        <v>22</v>
      </c>
      <c r="E66" s="49"/>
      <c r="F66" s="49"/>
      <c r="G66" s="49"/>
      <c r="H66" s="49"/>
      <c r="I66" s="49"/>
      <c r="J66" s="49"/>
      <c r="K66" s="50"/>
    </row>
    <row r="67" spans="1:11" ht="19.2" customHeight="1" x14ac:dyDescent="0.3">
      <c r="A67" s="43" t="s">
        <v>21</v>
      </c>
      <c r="B67" s="43"/>
      <c r="C67" s="43"/>
      <c r="D67" s="44" t="str">
        <f>VLOOKUP($A$8,DB!$E:$FR,156,FALSE)</f>
        <v>B</v>
      </c>
      <c r="E67" s="45"/>
      <c r="F67" s="45"/>
      <c r="G67" s="45"/>
      <c r="H67" s="45"/>
      <c r="I67" s="45"/>
      <c r="J67" s="45"/>
      <c r="K67" s="46"/>
    </row>
    <row r="68" spans="1:11" ht="19.2" customHeight="1" x14ac:dyDescent="0.3">
      <c r="A68" s="43" t="s">
        <v>20</v>
      </c>
      <c r="B68" s="43"/>
      <c r="C68" s="43"/>
      <c r="D68" s="44" t="str">
        <f>VLOOKUP($A$8,DB!$E:$FR,157,FALSE)</f>
        <v>C</v>
      </c>
      <c r="E68" s="45"/>
      <c r="F68" s="45"/>
      <c r="G68" s="45"/>
      <c r="H68" s="45"/>
      <c r="I68" s="45"/>
      <c r="J68" s="45"/>
      <c r="K68" s="46"/>
    </row>
    <row r="69" spans="1:11" ht="19.2" customHeight="1" x14ac:dyDescent="0.3">
      <c r="A69" s="43" t="s">
        <v>19</v>
      </c>
      <c r="B69" s="43"/>
      <c r="C69" s="43"/>
      <c r="D69" s="44" t="str">
        <f>VLOOKUP($A$8,DB!$E:$FR,158,FALSE)</f>
        <v>A</v>
      </c>
      <c r="E69" s="45"/>
      <c r="F69" s="45"/>
      <c r="G69" s="45"/>
      <c r="H69" s="45"/>
      <c r="I69" s="45"/>
      <c r="J69" s="45"/>
      <c r="K69" s="46"/>
    </row>
    <row r="70" spans="1:11" ht="19.2" customHeight="1" x14ac:dyDescent="0.3">
      <c r="A70" s="43" t="s">
        <v>18</v>
      </c>
      <c r="B70" s="43"/>
      <c r="C70" s="43"/>
      <c r="D70" s="44" t="str">
        <f>VLOOKUP($A$8,DB!$E:$FR,159,FALSE)</f>
        <v>A</v>
      </c>
      <c r="E70" s="45"/>
      <c r="F70" s="45"/>
      <c r="G70" s="45"/>
      <c r="H70" s="45"/>
      <c r="I70" s="45"/>
      <c r="J70" s="45"/>
      <c r="K70" s="46"/>
    </row>
    <row r="71" spans="1:11" ht="19.2" customHeight="1" x14ac:dyDescent="0.3">
      <c r="A71" s="43" t="s">
        <v>17</v>
      </c>
      <c r="B71" s="43"/>
      <c r="C71" s="43"/>
      <c r="D71" s="44" t="str">
        <f>VLOOKUP($A$8,DB!$E:$FR,160,FALSE)</f>
        <v>A</v>
      </c>
      <c r="E71" s="45"/>
      <c r="F71" s="45"/>
      <c r="G71" s="45"/>
      <c r="H71" s="45"/>
      <c r="I71" s="45"/>
      <c r="J71" s="45"/>
      <c r="K71" s="46"/>
    </row>
    <row r="72" spans="1:11" ht="19.2" customHeight="1" x14ac:dyDescent="0.3">
      <c r="A72" s="43" t="s">
        <v>16</v>
      </c>
      <c r="B72" s="43"/>
      <c r="C72" s="43"/>
      <c r="D72" s="44" t="str">
        <f>VLOOKUP($A$8,DB!$E:$FR,161,FALSE)</f>
        <v>A</v>
      </c>
      <c r="E72" s="45"/>
      <c r="F72" s="45"/>
      <c r="G72" s="45"/>
      <c r="H72" s="45"/>
      <c r="I72" s="45"/>
      <c r="J72" s="45"/>
      <c r="K72" s="46"/>
    </row>
    <row r="73" spans="1:11" ht="19.2" customHeight="1" x14ac:dyDescent="0.3">
      <c r="A73" s="43" t="s">
        <v>15</v>
      </c>
      <c r="B73" s="43"/>
      <c r="C73" s="43"/>
      <c r="D73" s="44" t="str">
        <f>VLOOKUP($A$8,DB!$E:$FR,162,FALSE)</f>
        <v>A</v>
      </c>
      <c r="E73" s="45"/>
      <c r="F73" s="45"/>
      <c r="G73" s="45"/>
      <c r="H73" s="45"/>
      <c r="I73" s="45"/>
      <c r="J73" s="45"/>
      <c r="K73" s="46"/>
    </row>
    <row r="74" spans="1:11" ht="19.2" customHeight="1" x14ac:dyDescent="0.3">
      <c r="A74" s="43" t="s">
        <v>14</v>
      </c>
      <c r="B74" s="43"/>
      <c r="C74" s="43"/>
      <c r="D74" s="44" t="str">
        <f>VLOOKUP($A$8,DB!$E:$FR,163,FALSE)</f>
        <v>A</v>
      </c>
      <c r="E74" s="45"/>
      <c r="F74" s="45"/>
      <c r="G74" s="45"/>
      <c r="H74" s="45"/>
      <c r="I74" s="45"/>
      <c r="J74" s="45"/>
      <c r="K74" s="46"/>
    </row>
    <row r="75" spans="1:11" ht="19.2" customHeight="1" x14ac:dyDescent="0.3">
      <c r="A75" s="43" t="s">
        <v>13</v>
      </c>
      <c r="B75" s="43"/>
      <c r="C75" s="43"/>
      <c r="D75" s="44" t="str">
        <f>VLOOKUP($A$8,DB!$E:$FR,164,FALSE)</f>
        <v>A</v>
      </c>
      <c r="E75" s="45"/>
      <c r="F75" s="45"/>
      <c r="G75" s="45"/>
      <c r="H75" s="45"/>
      <c r="I75" s="45"/>
      <c r="J75" s="45"/>
      <c r="K75" s="46"/>
    </row>
    <row r="76" spans="1:11" ht="19.2" customHeight="1" x14ac:dyDescent="0.3">
      <c r="A76" s="43" t="s">
        <v>12</v>
      </c>
      <c r="B76" s="43"/>
      <c r="C76" s="43"/>
      <c r="D76" s="44" t="str">
        <f>VLOOKUP($A$8,DB!$E:$FR,165,FALSE)</f>
        <v>A</v>
      </c>
      <c r="E76" s="45"/>
      <c r="F76" s="45"/>
      <c r="G76" s="45"/>
      <c r="H76" s="45"/>
      <c r="I76" s="45"/>
      <c r="J76" s="45"/>
      <c r="K76" s="46"/>
    </row>
    <row r="77" spans="1:11" ht="19.2" customHeight="1" x14ac:dyDescent="0.3">
      <c r="A77" s="43" t="s">
        <v>11</v>
      </c>
      <c r="B77" s="43"/>
      <c r="C77" s="43"/>
      <c r="D77" s="44" t="str">
        <f>VLOOKUP($A$8,DB!$E:$FR,166,FALSE)</f>
        <v>A</v>
      </c>
      <c r="E77" s="45"/>
      <c r="F77" s="45"/>
      <c r="G77" s="45"/>
      <c r="H77" s="45"/>
      <c r="I77" s="45"/>
      <c r="J77" s="45"/>
      <c r="K77" s="46"/>
    </row>
    <row r="78" spans="1:11" ht="19.2" customHeight="1" x14ac:dyDescent="0.3">
      <c r="A78" s="43" t="s">
        <v>10</v>
      </c>
      <c r="B78" s="43"/>
      <c r="C78" s="43"/>
      <c r="D78" s="44" t="str">
        <f>VLOOKUP($A$8,DB!$E:$FR,167,FALSE)</f>
        <v>A</v>
      </c>
      <c r="E78" s="45"/>
      <c r="F78" s="45"/>
      <c r="G78" s="45"/>
      <c r="H78" s="45"/>
      <c r="I78" s="45"/>
      <c r="J78" s="45"/>
      <c r="K78" s="46"/>
    </row>
    <row r="79" spans="1:11" ht="19.2" customHeight="1" x14ac:dyDescent="0.3">
      <c r="A79" s="43" t="s">
        <v>9</v>
      </c>
      <c r="B79" s="43"/>
      <c r="C79" s="43"/>
      <c r="D79" s="44" t="str">
        <f>VLOOKUP($A$8,DB!$E:$FR,168,FALSE)</f>
        <v>A</v>
      </c>
      <c r="E79" s="45"/>
      <c r="F79" s="45"/>
      <c r="G79" s="45"/>
      <c r="H79" s="45"/>
      <c r="I79" s="45"/>
      <c r="J79" s="45"/>
      <c r="K79" s="46"/>
    </row>
    <row r="80" spans="1:11" ht="19.2" customHeight="1" x14ac:dyDescent="0.3">
      <c r="A80" s="43" t="s">
        <v>8</v>
      </c>
      <c r="B80" s="43"/>
      <c r="C80" s="43"/>
      <c r="D80" s="44" t="str">
        <f>VLOOKUP($A$8,DB!$E:$FR,169,FALSE)</f>
        <v>A</v>
      </c>
      <c r="E80" s="45"/>
      <c r="F80" s="45"/>
      <c r="G80" s="45"/>
      <c r="H80" s="45"/>
      <c r="I80" s="45"/>
      <c r="J80" s="45"/>
      <c r="K80" s="46"/>
    </row>
    <row r="81" spans="1:11" ht="19.2" customHeight="1" x14ac:dyDescent="0.3">
      <c r="A81" s="43" t="s">
        <v>7</v>
      </c>
      <c r="B81" s="43"/>
      <c r="C81" s="43"/>
      <c r="D81" s="44" t="str">
        <f>VLOOKUP($A$8,DB!$E:$FR,170,FALSE)</f>
        <v>C</v>
      </c>
      <c r="E81" s="45"/>
      <c r="F81" s="45"/>
      <c r="G81" s="45"/>
      <c r="H81" s="45"/>
      <c r="I81" s="45"/>
      <c r="J81" s="45"/>
      <c r="K81" s="46"/>
    </row>
    <row r="82" spans="1:11" x14ac:dyDescent="0.3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1:11" s="1" customFormat="1" ht="29.4" customHeight="1" x14ac:dyDescent="0.3">
      <c r="A83" s="48" t="s">
        <v>6</v>
      </c>
      <c r="B83" s="50"/>
      <c r="C83" s="38" t="s">
        <v>5</v>
      </c>
      <c r="D83" s="38"/>
      <c r="E83" s="38"/>
      <c r="F83" s="38" t="s">
        <v>4</v>
      </c>
      <c r="G83" s="38"/>
      <c r="H83" s="38"/>
      <c r="I83" s="38" t="s">
        <v>3</v>
      </c>
      <c r="J83" s="38"/>
      <c r="K83" s="38"/>
    </row>
    <row r="84" spans="1:11" ht="22.2" customHeight="1" x14ac:dyDescent="0.3">
      <c r="A84" s="39" t="s">
        <v>2</v>
      </c>
      <c r="B84" s="40"/>
      <c r="C84" s="38"/>
      <c r="D84" s="38"/>
      <c r="E84" s="38"/>
      <c r="F84" s="38"/>
      <c r="G84" s="38"/>
      <c r="H84" s="38"/>
      <c r="I84" s="38"/>
      <c r="J84" s="38"/>
      <c r="K84" s="38"/>
    </row>
    <row r="85" spans="1:11" ht="22.2" customHeight="1" x14ac:dyDescent="0.3">
      <c r="A85" s="39" t="s">
        <v>1</v>
      </c>
      <c r="B85" s="40"/>
      <c r="C85" s="38"/>
      <c r="D85" s="38"/>
      <c r="E85" s="38"/>
      <c r="F85" s="38"/>
      <c r="G85" s="38"/>
      <c r="H85" s="38"/>
      <c r="I85" s="38"/>
      <c r="J85" s="38"/>
      <c r="K85" s="38"/>
    </row>
    <row r="86" spans="1:11" ht="22.2" customHeight="1" x14ac:dyDescent="0.3">
      <c r="A86" s="39" t="s">
        <v>0</v>
      </c>
      <c r="B86" s="40"/>
      <c r="C86" s="38"/>
      <c r="D86" s="38"/>
      <c r="E86" s="38"/>
      <c r="F86" s="38"/>
      <c r="G86" s="38"/>
      <c r="H86" s="38"/>
      <c r="I86" s="38"/>
      <c r="J86" s="38"/>
      <c r="K86" s="38"/>
    </row>
    <row r="87" spans="1:11" x14ac:dyDescent="0.3"/>
    <row r="88" spans="1:11" x14ac:dyDescent="0.3">
      <c r="K88" s="27" t="s">
        <v>282</v>
      </c>
    </row>
  </sheetData>
  <mergeCells count="226"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13:B13"/>
    <mergeCell ref="A14:B14"/>
    <mergeCell ref="A17:B17"/>
    <mergeCell ref="A18:B18"/>
    <mergeCell ref="A19:B20"/>
    <mergeCell ref="A21:B22"/>
    <mergeCell ref="A23:K23"/>
    <mergeCell ref="A15:B15"/>
    <mergeCell ref="A16:B16"/>
    <mergeCell ref="B7:C7"/>
    <mergeCell ref="D7:E7"/>
    <mergeCell ref="F7:G7"/>
    <mergeCell ref="H7:I7"/>
    <mergeCell ref="J7:K7"/>
    <mergeCell ref="A9:K9"/>
    <mergeCell ref="A10:B12"/>
    <mergeCell ref="C10:E10"/>
    <mergeCell ref="F10:H10"/>
    <mergeCell ref="I10:K10"/>
    <mergeCell ref="D31:E31"/>
    <mergeCell ref="F31:G31"/>
    <mergeCell ref="H31:I31"/>
    <mergeCell ref="J31:K31"/>
    <mergeCell ref="A24:K24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5:C25"/>
    <mergeCell ref="D25:E25"/>
    <mergeCell ref="F25:G25"/>
    <mergeCell ref="H25:I25"/>
    <mergeCell ref="J25:K25"/>
    <mergeCell ref="A37:K37"/>
    <mergeCell ref="A38:K38"/>
    <mergeCell ref="A39:B39"/>
    <mergeCell ref="C39:E39"/>
    <mergeCell ref="F39:H39"/>
    <mergeCell ref="I39:K39"/>
    <mergeCell ref="A32:A33"/>
    <mergeCell ref="B32:C32"/>
    <mergeCell ref="D32:E32"/>
    <mergeCell ref="F32:G32"/>
    <mergeCell ref="H32:I32"/>
    <mergeCell ref="J32:K33"/>
    <mergeCell ref="B33:C33"/>
    <mergeCell ref="D33:E33"/>
    <mergeCell ref="F33:G33"/>
    <mergeCell ref="H33:I33"/>
    <mergeCell ref="A34:A35"/>
    <mergeCell ref="B34:C34"/>
    <mergeCell ref="D34:E34"/>
    <mergeCell ref="F34:G34"/>
    <mergeCell ref="H34:I34"/>
    <mergeCell ref="J34:K35"/>
    <mergeCell ref="B35:C35"/>
    <mergeCell ref="A49:K49"/>
    <mergeCell ref="A40:B40"/>
    <mergeCell ref="C40:E40"/>
    <mergeCell ref="F40:H40"/>
    <mergeCell ref="I40:K40"/>
    <mergeCell ref="A41:B41"/>
    <mergeCell ref="C41:E41"/>
    <mergeCell ref="F41:H41"/>
    <mergeCell ref="I41:K41"/>
    <mergeCell ref="A42:B42"/>
    <mergeCell ref="C42:E42"/>
    <mergeCell ref="F42:H42"/>
    <mergeCell ref="I42:K42"/>
    <mergeCell ref="A43:B43"/>
    <mergeCell ref="C43:E43"/>
    <mergeCell ref="F43:H43"/>
    <mergeCell ref="I43:K43"/>
    <mergeCell ref="A44:B44"/>
    <mergeCell ref="C44:E44"/>
    <mergeCell ref="F44:H44"/>
    <mergeCell ref="I44:K44"/>
    <mergeCell ref="A45:B45"/>
    <mergeCell ref="C45:E45"/>
    <mergeCell ref="F45:H45"/>
    <mergeCell ref="I45:K45"/>
    <mergeCell ref="A46:B46"/>
    <mergeCell ref="C46:E46"/>
    <mergeCell ref="F46:H46"/>
    <mergeCell ref="I46:K46"/>
    <mergeCell ref="A56:E56"/>
    <mergeCell ref="F56:G56"/>
    <mergeCell ref="H56:I56"/>
    <mergeCell ref="J56:K56"/>
    <mergeCell ref="A50:K50"/>
    <mergeCell ref="A51:E51"/>
    <mergeCell ref="F51:G51"/>
    <mergeCell ref="H51:I51"/>
    <mergeCell ref="J51:K51"/>
    <mergeCell ref="A52:E52"/>
    <mergeCell ref="F52:G52"/>
    <mergeCell ref="H52:I52"/>
    <mergeCell ref="J52:K52"/>
    <mergeCell ref="A53:E53"/>
    <mergeCell ref="F53:G53"/>
    <mergeCell ref="H53:I53"/>
    <mergeCell ref="A60:E60"/>
    <mergeCell ref="F60:G60"/>
    <mergeCell ref="H60:I60"/>
    <mergeCell ref="J60:K60"/>
    <mergeCell ref="J62:K62"/>
    <mergeCell ref="J53:K53"/>
    <mergeCell ref="A54:E54"/>
    <mergeCell ref="F54:G54"/>
    <mergeCell ref="H54:I54"/>
    <mergeCell ref="J54:K54"/>
    <mergeCell ref="A55:E55"/>
    <mergeCell ref="F55:G55"/>
    <mergeCell ref="H55:I55"/>
    <mergeCell ref="J55:K55"/>
    <mergeCell ref="A57:E57"/>
    <mergeCell ref="F57:G57"/>
    <mergeCell ref="H57:I57"/>
    <mergeCell ref="J57:K57"/>
    <mergeCell ref="A58:E58"/>
    <mergeCell ref="F58:G58"/>
    <mergeCell ref="H58:I58"/>
    <mergeCell ref="J58:K58"/>
    <mergeCell ref="A59:E59"/>
    <mergeCell ref="F59:G59"/>
    <mergeCell ref="H59:I59"/>
    <mergeCell ref="J59:K59"/>
    <mergeCell ref="A78:C78"/>
    <mergeCell ref="A75:C75"/>
    <mergeCell ref="A76:C76"/>
    <mergeCell ref="A73:C73"/>
    <mergeCell ref="A61:E61"/>
    <mergeCell ref="F61:G61"/>
    <mergeCell ref="H61:I61"/>
    <mergeCell ref="J61:K61"/>
    <mergeCell ref="A62:E62"/>
    <mergeCell ref="F62:G62"/>
    <mergeCell ref="H62:I62"/>
    <mergeCell ref="A86:B86"/>
    <mergeCell ref="C86:E86"/>
    <mergeCell ref="F86:H86"/>
    <mergeCell ref="I86:K86"/>
    <mergeCell ref="A74:C74"/>
    <mergeCell ref="D79:K79"/>
    <mergeCell ref="D80:K80"/>
    <mergeCell ref="D81:K81"/>
    <mergeCell ref="D73:K73"/>
    <mergeCell ref="D74:K74"/>
    <mergeCell ref="D75:K75"/>
    <mergeCell ref="D76:K76"/>
    <mergeCell ref="D77:K77"/>
    <mergeCell ref="D78:K78"/>
    <mergeCell ref="A83:B83"/>
    <mergeCell ref="C83:E83"/>
    <mergeCell ref="F83:H83"/>
    <mergeCell ref="I83:K83"/>
    <mergeCell ref="A84:B84"/>
    <mergeCell ref="C84:E84"/>
    <mergeCell ref="F84:H84"/>
    <mergeCell ref="A81:C81"/>
    <mergeCell ref="A82:K82"/>
    <mergeCell ref="A79:C79"/>
    <mergeCell ref="I84:K84"/>
    <mergeCell ref="A85:B85"/>
    <mergeCell ref="C85:E85"/>
    <mergeCell ref="F85:H85"/>
    <mergeCell ref="I85:K85"/>
    <mergeCell ref="A63:K63"/>
    <mergeCell ref="A64:K64"/>
    <mergeCell ref="A71:C71"/>
    <mergeCell ref="A72:C72"/>
    <mergeCell ref="A69:C69"/>
    <mergeCell ref="A70:C70"/>
    <mergeCell ref="A67:C67"/>
    <mergeCell ref="A68:C68"/>
    <mergeCell ref="D67:K67"/>
    <mergeCell ref="D68:K68"/>
    <mergeCell ref="D69:K69"/>
    <mergeCell ref="D70:K70"/>
    <mergeCell ref="D71:K71"/>
    <mergeCell ref="D72:K72"/>
    <mergeCell ref="A65:K65"/>
    <mergeCell ref="A66:C66"/>
    <mergeCell ref="D66:K66"/>
    <mergeCell ref="A80:C80"/>
    <mergeCell ref="A77:C77"/>
    <mergeCell ref="B36:C36"/>
    <mergeCell ref="D36:E36"/>
    <mergeCell ref="F36:G36"/>
    <mergeCell ref="H36:I36"/>
    <mergeCell ref="J36:K36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D35:E35"/>
    <mergeCell ref="F35:G35"/>
    <mergeCell ref="H35:I35"/>
    <mergeCell ref="B30:C30"/>
    <mergeCell ref="D30:E30"/>
    <mergeCell ref="F30:G30"/>
    <mergeCell ref="H30:I30"/>
    <mergeCell ref="J30:K30"/>
    <mergeCell ref="B31:C31"/>
  </mergeCells>
  <printOptions horizontalCentered="1"/>
  <pageMargins left="0.43307086614173229" right="0.39370078740157483" top="0.48" bottom="0.4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DB</vt:lpstr>
      <vt:lpstr>HPRC-VI</vt:lpstr>
      <vt:lpstr>'HPRC-VI'!Print_Area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 Mandal</cp:lastModifiedBy>
  <cp:lastPrinted>2026-06-10T16:32:03Z</cp:lastPrinted>
  <dcterms:created xsi:type="dcterms:W3CDTF">2025-12-12T13:10:41Z</dcterms:created>
  <dcterms:modified xsi:type="dcterms:W3CDTF">2026-06-11T14:52:30Z</dcterms:modified>
</cp:coreProperties>
</file>